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440" windowHeight="15600" activeTab="0"/>
  </bookViews>
  <sheets>
    <sheet name="фактическое исполнение2021" sheetId="1" r:id="rId1"/>
    <sheet name="Доходы 2021" sheetId="2" r:id="rId2"/>
  </sheets>
  <definedNames>
    <definedName name="_xlnm.Print_Titles" localSheetId="0">'фактическое исполнение2021'!$A:$C,'фактическое исполнение2021'!$2:$5</definedName>
    <definedName name="_xlnm.Print_Area" localSheetId="0">'фактическое исполнение2021'!$A$1:$K$84</definedName>
  </definedNames>
  <calcPr fullCalcOnLoad="1"/>
</workbook>
</file>

<file path=xl/sharedStrings.xml><?xml version="1.0" encoding="utf-8"?>
<sst xmlns="http://schemas.openxmlformats.org/spreadsheetml/2006/main" count="200" uniqueCount="109">
  <si>
    <t>КВР</t>
  </si>
  <si>
    <t>КОСГУ</t>
  </si>
  <si>
    <t>Всего</t>
  </si>
  <si>
    <t>в том числе:</t>
  </si>
  <si>
    <t>Остаток средств на начало года</t>
  </si>
  <si>
    <t>X</t>
  </si>
  <si>
    <t>от оказания услуг (выполнения работ)</t>
  </si>
  <si>
    <t>от реализации основных профессиональных образовательных программ</t>
  </si>
  <si>
    <t>в том числе:
от реализации образовательных программ среднего профессионального образования</t>
  </si>
  <si>
    <t>от реализации образовательных программ высшего образования</t>
  </si>
  <si>
    <t>- специалитет</t>
  </si>
  <si>
    <t>- бакалавриат</t>
  </si>
  <si>
    <t>- магистратура</t>
  </si>
  <si>
    <t>- аспирантура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</si>
  <si>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</si>
  <si>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</si>
  <si>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научной (научно-исследовательской) деятельности</t>
  </si>
  <si>
    <t>от прочих видов деятельности</t>
  </si>
  <si>
    <t>от штрафов, пеней и иных сумм принудительного изъятия</t>
  </si>
  <si>
    <t>от уменьшения стоимости материальных запасов</t>
  </si>
  <si>
    <t>Итого поступления с остатком средств на начало года</t>
  </si>
  <si>
    <t>Выплаты по расходам, всего:</t>
  </si>
  <si>
    <t>в том числе:
выплаты персоналу</t>
  </si>
  <si>
    <t>из них:
фонд оплаты труда</t>
  </si>
  <si>
    <t>в том числе:
педагогических работников</t>
  </si>
  <si>
    <t>профессорско-преподавательского состава</t>
  </si>
  <si>
    <t>научных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</si>
  <si>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</si>
  <si>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</si>
  <si>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</si>
  <si>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 учреждений, за исключением фонда оплаты труда</t>
  </si>
  <si>
    <t>транспортные услуги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</si>
  <si>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</si>
  <si>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</si>
  <si>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стипендии</t>
  </si>
  <si>
    <t>премии и гранты</t>
  </si>
  <si>
    <t>иные выплаты населению</t>
  </si>
  <si>
    <t>из них:
услуги связи</t>
  </si>
  <si>
    <t>прочие работы, услуги</t>
  </si>
  <si>
    <t>увеличение стоимости основных средств</t>
  </si>
  <si>
    <t>арендная плата за пользование имуществом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</si>
  <si>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</si>
  <si>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</si>
  <si>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работы, услуги по содержанию имущества</t>
  </si>
  <si>
    <t>прочая закупка товаров, работ и услуг для обеспечения государственных (муниципальных) нужд</t>
  </si>
  <si>
    <t>коммунальные услуги</t>
  </si>
  <si>
    <t>Остаток средств на конец года</t>
  </si>
  <si>
    <t>Субсидия на выполнение государственного задания
(20 счет бюджет)</t>
  </si>
  <si>
    <t>Наименование показателя</t>
  </si>
  <si>
    <t>- доп.образование 20%</t>
  </si>
  <si>
    <t>- НИР 10%</t>
  </si>
  <si>
    <t>- аренда 18%</t>
  </si>
  <si>
    <t>- налог на прибыль</t>
  </si>
  <si>
    <t>- прочее</t>
  </si>
  <si>
    <t>- централизация</t>
  </si>
  <si>
    <t xml:space="preserve">
610</t>
  </si>
  <si>
    <t>Субсидии на иные цели
(21 счет бюджет)</t>
  </si>
  <si>
    <t>Поступления от доходов:</t>
  </si>
  <si>
    <t>от реализации дополнительных профессиональных программ</t>
  </si>
  <si>
    <t>от собственности (аренда)</t>
  </si>
  <si>
    <t xml:space="preserve">       в том числе:
      от реализации дополнительных общеобразовательных программ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</si>
  <si>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</si>
  <si>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</si>
  <si>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налог на имущество и земельный налог</t>
  </si>
  <si>
    <t>научно-исследовательские и опытно-конструкторские работы</t>
  </si>
  <si>
    <t>Директор:</t>
  </si>
  <si>
    <t>Средства от приносящей доход деятельности
(внебюджет)</t>
  </si>
  <si>
    <t>безвозмездные денежные поступления</t>
  </si>
  <si>
    <t>страхование</t>
  </si>
  <si>
    <t>увеличение стоимости лекарственных препаратов и материалов, применяемых в медицинских целях</t>
  </si>
  <si>
    <t>244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</si>
  <si>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</si>
  <si>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</si>
  <si>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</si>
  <si>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</si>
  <si>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</si>
  <si>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</si>
  <si>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</si>
  <si>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345</t>
  </si>
  <si>
    <t>увеличение стоимости мягкого инвентаря</t>
  </si>
  <si>
    <t>346</t>
  </si>
  <si>
    <t>увеличение стоимости прочих материальных запасов</t>
  </si>
  <si>
    <t>347</t>
  </si>
  <si>
    <t>увеличение стоимости материальных запасов для целей капитальных вложений</t>
  </si>
  <si>
    <t>349</t>
  </si>
  <si>
    <t>увеличение стоимости прочих материальных запасов однократного применения</t>
  </si>
  <si>
    <t>уплата штрафов, пений, иных платежей</t>
  </si>
  <si>
    <t>уплата иных налогов, а также гос.пошлина</t>
  </si>
  <si>
    <t>- погашение долга по 33% за 2020 год</t>
  </si>
  <si>
    <r>
      <t xml:space="preserve">Плановые показатели </t>
    </r>
    <r>
      <rPr>
        <b/>
        <u val="single"/>
        <sz val="12"/>
        <color indexed="8"/>
        <rFont val="Times New Roman"/>
        <family val="1"/>
      </rPr>
      <t>на 2021 год</t>
    </r>
  </si>
  <si>
    <t>прочие доходы</t>
  </si>
  <si>
    <t>Поступление средств в рамках расчетов между головным учреждением и обособленными подразделением</t>
  </si>
  <si>
    <t>закупка энергетических ресурсов</t>
  </si>
  <si>
    <t>выплаты уменьшающие доход (ндс)</t>
  </si>
  <si>
    <t>Перечисление средств в рамках расчетов между головным учреждением и обособленным подразделением</t>
  </si>
  <si>
    <t>- 30% за 2021 год</t>
  </si>
  <si>
    <t>А.Ю. Нечушкин</t>
  </si>
  <si>
    <r>
      <t xml:space="preserve">Фактическое исполнение </t>
    </r>
    <r>
      <rPr>
        <b/>
        <u val="single"/>
        <sz val="12"/>
        <color indexed="8"/>
        <rFont val="Times New Roman"/>
        <family val="1"/>
      </rPr>
      <t>на 01. 01 .2022</t>
    </r>
  </si>
  <si>
    <t>Зав. сектором план.- аналит. работы:</t>
  </si>
  <si>
    <t>Т.Г. Погорелова</t>
  </si>
  <si>
    <t>2021г., руб.</t>
  </si>
  <si>
    <t>План 2022г., руб.</t>
  </si>
  <si>
    <t>за счет бюджетных ассигнований федерального бюджета</t>
  </si>
  <si>
    <t>за счет бюджетов субъектов Российской Федерации</t>
  </si>
  <si>
    <t>за счет местных бюджетов</t>
  </si>
  <si>
    <t>по договорам об оказании платных образовательных услуг</t>
  </si>
  <si>
    <r>
      <t xml:space="preserve">Фактическое исполнение ПФХД на 01.01.2022г.
</t>
    </r>
    <r>
      <rPr>
        <b/>
        <sz val="13"/>
        <color indexed="8"/>
        <rFont val="Times New Roman"/>
        <family val="1"/>
      </rPr>
      <t>по региональному институту (филиалу), город Ростов-на-Дону</t>
    </r>
  </si>
  <si>
    <t>Информация об объеме образовательной деятельности, финансовое обеспечение которой осуществляется:</t>
  </si>
  <si>
    <t>Источники финансирования деятельности ДКГИПТиБ  (филиал) ФГБОУ ВО "МГУТУ им. К.Г. Разумовского (ПКУ)"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</si>
</sst>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_р_."/>
    <numFmt numFmtId="185" formatCode="#,##0_р_.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5" fillId="0" borderId="10" xfId="0" applyFont="1" applyFill="1" applyBorder="1" applyAlignment="1" quotePrefix="1">
      <alignment horizontal="left" vertical="top" wrapText="1" indent="5"/>
    </xf>
    <xf numFmtId="0" fontId="55" fillId="0" borderId="10" xfId="0" applyFont="1" applyFill="1" applyBorder="1" applyAlignment="1">
      <alignment horizontal="left" vertical="top" wrapText="1" indent="3"/>
    </xf>
    <xf numFmtId="0" fontId="55" fillId="0" borderId="10" xfId="0" applyFont="1" applyFill="1" applyBorder="1" applyAlignment="1">
      <alignment horizontal="left" vertical="top" wrapText="1" indent="5"/>
    </xf>
    <xf numFmtId="0" fontId="55" fillId="0" borderId="10" xfId="0" applyFont="1" applyFill="1" applyBorder="1" applyAlignment="1">
      <alignment horizontal="left" vertical="top" wrapText="1" indent="2"/>
    </xf>
    <xf numFmtId="4" fontId="0" fillId="0" borderId="0" xfId="0" applyNumberFormat="1" applyFill="1" applyAlignment="1">
      <alignment horizontal="center"/>
    </xf>
    <xf numFmtId="0" fontId="56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55" fillId="0" borderId="15" xfId="0" applyFont="1" applyFill="1" applyBorder="1" applyAlignment="1">
      <alignment vertical="top" wrapText="1"/>
    </xf>
    <xf numFmtId="0" fontId="57" fillId="0" borderId="16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left" vertical="top" wrapText="1" indent="1"/>
    </xf>
    <xf numFmtId="0" fontId="55" fillId="0" borderId="10" xfId="0" applyFont="1" applyFill="1" applyBorder="1" applyAlignment="1" quotePrefix="1">
      <alignment horizontal="left" vertical="top" wrapText="1" indent="1"/>
    </xf>
    <xf numFmtId="0" fontId="55" fillId="0" borderId="15" xfId="0" applyFont="1" applyFill="1" applyBorder="1" applyAlignment="1" quotePrefix="1">
      <alignment horizontal="left" vertical="top" wrapText="1" inden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7" fillId="0" borderId="16" xfId="0" applyFont="1" applyFill="1" applyBorder="1" applyAlignment="1">
      <alignment vertical="top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top" wrapText="1" indent="2"/>
    </xf>
    <xf numFmtId="0" fontId="57" fillId="33" borderId="10" xfId="0" applyFont="1" applyFill="1" applyBorder="1" applyAlignment="1">
      <alignment horizontal="left" vertical="top" wrapText="1" indent="1"/>
    </xf>
    <xf numFmtId="0" fontId="60" fillId="0" borderId="0" xfId="0" applyFont="1" applyFill="1" applyAlignment="1">
      <alignment/>
    </xf>
    <xf numFmtId="174" fontId="56" fillId="0" borderId="11" xfId="0" applyNumberFormat="1" applyFont="1" applyFill="1" applyBorder="1" applyAlignment="1">
      <alignment horizontal="right" wrapText="1"/>
    </xf>
    <xf numFmtId="174" fontId="56" fillId="0" borderId="21" xfId="0" applyNumberFormat="1" applyFont="1" applyFill="1" applyBorder="1" applyAlignment="1">
      <alignment horizontal="right" wrapText="1"/>
    </xf>
    <xf numFmtId="174" fontId="56" fillId="0" borderId="12" xfId="0" applyNumberFormat="1" applyFont="1" applyFill="1" applyBorder="1" applyAlignment="1">
      <alignment horizontal="right" wrapText="1"/>
    </xf>
    <xf numFmtId="174" fontId="55" fillId="0" borderId="11" xfId="0" applyNumberFormat="1" applyFont="1" applyFill="1" applyBorder="1" applyAlignment="1">
      <alignment horizontal="right" wrapText="1"/>
    </xf>
    <xf numFmtId="174" fontId="55" fillId="0" borderId="21" xfId="0" applyNumberFormat="1" applyFont="1" applyFill="1" applyBorder="1" applyAlignment="1">
      <alignment horizontal="right" wrapText="1"/>
    </xf>
    <xf numFmtId="174" fontId="55" fillId="0" borderId="12" xfId="0" applyNumberFormat="1" applyFont="1" applyFill="1" applyBorder="1" applyAlignment="1">
      <alignment horizontal="right" wrapText="1"/>
    </xf>
    <xf numFmtId="174" fontId="57" fillId="0" borderId="14" xfId="0" applyNumberFormat="1" applyFont="1" applyFill="1" applyBorder="1" applyAlignment="1">
      <alignment horizontal="right" wrapText="1"/>
    </xf>
    <xf numFmtId="174" fontId="57" fillId="0" borderId="22" xfId="0" applyNumberFormat="1" applyFont="1" applyFill="1" applyBorder="1" applyAlignment="1">
      <alignment horizontal="right" wrapText="1"/>
    </xf>
    <xf numFmtId="174" fontId="55" fillId="0" borderId="14" xfId="0" applyNumberFormat="1" applyFont="1" applyFill="1" applyBorder="1" applyAlignment="1">
      <alignment horizontal="right" wrapText="1"/>
    </xf>
    <xf numFmtId="174" fontId="55" fillId="0" borderId="23" xfId="0" applyNumberFormat="1" applyFont="1" applyFill="1" applyBorder="1" applyAlignment="1">
      <alignment horizontal="right" wrapText="1"/>
    </xf>
    <xf numFmtId="174" fontId="55" fillId="0" borderId="22" xfId="0" applyNumberFormat="1" applyFont="1" applyFill="1" applyBorder="1" applyAlignment="1">
      <alignment horizontal="right" wrapText="1"/>
    </xf>
    <xf numFmtId="174" fontId="57" fillId="0" borderId="17" xfId="0" applyNumberFormat="1" applyFont="1" applyFill="1" applyBorder="1" applyAlignment="1">
      <alignment horizontal="right" wrapText="1"/>
    </xf>
    <xf numFmtId="174" fontId="57" fillId="0" borderId="24" xfId="0" applyNumberFormat="1" applyFont="1" applyFill="1" applyBorder="1" applyAlignment="1">
      <alignment horizontal="right" wrapText="1"/>
    </xf>
    <xf numFmtId="174" fontId="57" fillId="0" borderId="25" xfId="0" applyNumberFormat="1" applyFont="1" applyFill="1" applyBorder="1" applyAlignment="1">
      <alignment horizontal="right" wrapText="1"/>
    </xf>
    <xf numFmtId="174" fontId="55" fillId="33" borderId="11" xfId="0" applyNumberFormat="1" applyFont="1" applyFill="1" applyBorder="1" applyAlignment="1">
      <alignment horizontal="right" wrapText="1"/>
    </xf>
    <xf numFmtId="174" fontId="55" fillId="33" borderId="21" xfId="0" applyNumberFormat="1" applyFont="1" applyFill="1" applyBorder="1" applyAlignment="1">
      <alignment horizontal="right" wrapText="1"/>
    </xf>
    <xf numFmtId="174" fontId="55" fillId="33" borderId="12" xfId="0" applyNumberFormat="1" applyFont="1" applyFill="1" applyBorder="1" applyAlignment="1">
      <alignment horizontal="right" wrapText="1"/>
    </xf>
    <xf numFmtId="174" fontId="57" fillId="0" borderId="26" xfId="0" applyNumberFormat="1" applyFont="1" applyFill="1" applyBorder="1" applyAlignment="1">
      <alignment horizontal="right" wrapText="1"/>
    </xf>
    <xf numFmtId="174" fontId="57" fillId="0" borderId="18" xfId="0" applyNumberFormat="1" applyFont="1" applyFill="1" applyBorder="1" applyAlignment="1">
      <alignment horizontal="right" wrapText="1"/>
    </xf>
    <xf numFmtId="174" fontId="55" fillId="0" borderId="27" xfId="0" applyNumberFormat="1" applyFont="1" applyFill="1" applyBorder="1" applyAlignment="1">
      <alignment horizontal="right" wrapText="1"/>
    </xf>
    <xf numFmtId="174" fontId="55" fillId="0" borderId="28" xfId="0" applyNumberFormat="1" applyFont="1" applyFill="1" applyBorder="1" applyAlignment="1">
      <alignment horizontal="right" wrapText="1"/>
    </xf>
    <xf numFmtId="174" fontId="55" fillId="0" borderId="29" xfId="0" applyNumberFormat="1" applyFont="1" applyFill="1" applyBorder="1" applyAlignment="1">
      <alignment horizontal="right" wrapText="1"/>
    </xf>
    <xf numFmtId="174" fontId="55" fillId="0" borderId="30" xfId="0" applyNumberFormat="1" applyFont="1" applyFill="1" applyBorder="1" applyAlignment="1">
      <alignment horizontal="right" wrapText="1"/>
    </xf>
    <xf numFmtId="174" fontId="55" fillId="0" borderId="31" xfId="0" applyNumberFormat="1" applyFont="1" applyFill="1" applyBorder="1" applyAlignment="1">
      <alignment horizontal="right" wrapText="1"/>
    </xf>
    <xf numFmtId="174" fontId="55" fillId="0" borderId="32" xfId="0" applyNumberFormat="1" applyFont="1" applyFill="1" applyBorder="1" applyAlignment="1">
      <alignment horizontal="right" wrapText="1"/>
    </xf>
    <xf numFmtId="174" fontId="55" fillId="0" borderId="33" xfId="0" applyNumberFormat="1" applyFont="1" applyFill="1" applyBorder="1" applyAlignment="1">
      <alignment horizontal="right" wrapText="1"/>
    </xf>
    <xf numFmtId="174" fontId="57" fillId="33" borderId="21" xfId="0" applyNumberFormat="1" applyFont="1" applyFill="1" applyBorder="1" applyAlignment="1">
      <alignment horizontal="right" wrapText="1"/>
    </xf>
    <xf numFmtId="174" fontId="57" fillId="33" borderId="12" xfId="0" applyNumberFormat="1" applyFont="1" applyFill="1" applyBorder="1" applyAlignment="1">
      <alignment horizontal="right" wrapText="1"/>
    </xf>
    <xf numFmtId="174" fontId="57" fillId="33" borderId="11" xfId="0" applyNumberFormat="1" applyFont="1" applyFill="1" applyBorder="1" applyAlignment="1">
      <alignment horizontal="right" wrapText="1"/>
    </xf>
    <xf numFmtId="174" fontId="55" fillId="0" borderId="21" xfId="0" applyNumberFormat="1" applyFont="1" applyFill="1" applyBorder="1" applyAlignment="1">
      <alignment horizontal="center" wrapText="1"/>
    </xf>
    <xf numFmtId="174" fontId="55" fillId="0" borderId="21" xfId="0" applyNumberFormat="1" applyFont="1" applyFill="1" applyBorder="1" applyAlignment="1">
      <alignment horizontal="center" vertical="center" wrapText="1"/>
    </xf>
    <xf numFmtId="174" fontId="55" fillId="0" borderId="23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left" vertical="top" wrapText="1" indent="2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174" fontId="56" fillId="33" borderId="11" xfId="0" applyNumberFormat="1" applyFont="1" applyFill="1" applyBorder="1" applyAlignment="1">
      <alignment horizontal="right" wrapText="1"/>
    </xf>
    <xf numFmtId="174" fontId="56" fillId="33" borderId="21" xfId="0" applyNumberFormat="1" applyFont="1" applyFill="1" applyBorder="1" applyAlignment="1">
      <alignment horizontal="right" wrapText="1"/>
    </xf>
    <xf numFmtId="174" fontId="56" fillId="33" borderId="12" xfId="0" applyNumberFormat="1" applyFont="1" applyFill="1" applyBorder="1" applyAlignment="1">
      <alignment horizontal="right" wrapText="1"/>
    </xf>
    <xf numFmtId="0" fontId="45" fillId="0" borderId="0" xfId="0" applyFont="1" applyFill="1" applyAlignment="1">
      <alignment/>
    </xf>
    <xf numFmtId="174" fontId="57" fillId="0" borderId="23" xfId="0" applyNumberFormat="1" applyFont="1" applyFill="1" applyBorder="1" applyAlignment="1">
      <alignment horizontal="center" wrapText="1"/>
    </xf>
    <xf numFmtId="4" fontId="57" fillId="0" borderId="24" xfId="0" applyNumberFormat="1" applyFont="1" applyFill="1" applyBorder="1" applyAlignment="1">
      <alignment horizontal="right" wrapText="1"/>
    </xf>
    <xf numFmtId="4" fontId="56" fillId="0" borderId="21" xfId="0" applyNumberFormat="1" applyFont="1" applyFill="1" applyBorder="1" applyAlignment="1">
      <alignment horizontal="right" wrapText="1"/>
    </xf>
    <xf numFmtId="174" fontId="55" fillId="0" borderId="12" xfId="0" applyNumberFormat="1" applyFont="1" applyFill="1" applyBorder="1" applyAlignment="1">
      <alignment horizontal="right" wrapText="1"/>
    </xf>
    <xf numFmtId="174" fontId="55" fillId="34" borderId="12" xfId="0" applyNumberFormat="1" applyFont="1" applyFill="1" applyBorder="1" applyAlignment="1">
      <alignment horizontal="right" wrapText="1"/>
    </xf>
    <xf numFmtId="4" fontId="45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174" fontId="6" fillId="0" borderId="12" xfId="0" applyNumberFormat="1" applyFont="1" applyFill="1" applyBorder="1" applyAlignment="1">
      <alignment horizontal="right" wrapText="1"/>
    </xf>
    <xf numFmtId="174" fontId="2" fillId="0" borderId="12" xfId="0" applyNumberFormat="1" applyFont="1" applyFill="1" applyBorder="1" applyAlignment="1">
      <alignment horizontal="center" vertical="top" wrapText="1"/>
    </xf>
    <xf numFmtId="174" fontId="2" fillId="0" borderId="12" xfId="0" applyNumberFormat="1" applyFont="1" applyFill="1" applyBorder="1" applyAlignment="1">
      <alignment horizontal="right" wrapText="1"/>
    </xf>
    <xf numFmtId="174" fontId="2" fillId="0" borderId="33" xfId="0" applyNumberFormat="1" applyFont="1" applyFill="1" applyBorder="1" applyAlignment="1">
      <alignment horizontal="right" wrapText="1"/>
    </xf>
    <xf numFmtId="174" fontId="2" fillId="0" borderId="22" xfId="0" applyNumberFormat="1" applyFont="1" applyFill="1" applyBorder="1" applyAlignment="1">
      <alignment horizontal="right" wrapText="1"/>
    </xf>
    <xf numFmtId="174" fontId="2" fillId="33" borderId="12" xfId="0" applyNumberFormat="1" applyFont="1" applyFill="1" applyBorder="1" applyAlignment="1">
      <alignment horizontal="right" wrapText="1"/>
    </xf>
    <xf numFmtId="174" fontId="7" fillId="0" borderId="18" xfId="0" applyNumberFormat="1" applyFont="1" applyFill="1" applyBorder="1" applyAlignment="1">
      <alignment horizontal="right" wrapText="1"/>
    </xf>
    <xf numFmtId="174" fontId="7" fillId="0" borderId="22" xfId="0" applyNumberFormat="1" applyFont="1" applyFill="1" applyBorder="1" applyAlignment="1">
      <alignment horizontal="right" wrapText="1"/>
    </xf>
    <xf numFmtId="174" fontId="2" fillId="0" borderId="29" xfId="0" applyNumberFormat="1" applyFont="1" applyFill="1" applyBorder="1" applyAlignment="1">
      <alignment horizontal="right" wrapText="1"/>
    </xf>
    <xf numFmtId="174" fontId="6" fillId="33" borderId="12" xfId="0" applyNumberFormat="1" applyFont="1" applyFill="1" applyBorder="1" applyAlignment="1">
      <alignment horizontal="right" wrapText="1"/>
    </xf>
    <xf numFmtId="174" fontId="7" fillId="0" borderId="25" xfId="0" applyNumberFormat="1" applyFont="1" applyFill="1" applyBorder="1" applyAlignment="1">
      <alignment horizontal="right" wrapText="1"/>
    </xf>
    <xf numFmtId="174" fontId="2" fillId="0" borderId="31" xfId="0" applyNumberFormat="1" applyFont="1" applyFill="1" applyBorder="1" applyAlignment="1">
      <alignment horizontal="right" wrapText="1"/>
    </xf>
    <xf numFmtId="174" fontId="7" fillId="33" borderId="12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74" fontId="2" fillId="0" borderId="32" xfId="0" applyNumberFormat="1" applyFont="1" applyFill="1" applyBorder="1" applyAlignment="1">
      <alignment horizontal="right" wrapText="1"/>
    </xf>
    <xf numFmtId="174" fontId="6" fillId="33" borderId="21" xfId="0" applyNumberFormat="1" applyFont="1" applyFill="1" applyBorder="1" applyAlignment="1">
      <alignment horizontal="right" wrapText="1"/>
    </xf>
    <xf numFmtId="174" fontId="7" fillId="0" borderId="26" xfId="0" applyNumberFormat="1" applyFont="1" applyFill="1" applyBorder="1" applyAlignment="1">
      <alignment horizontal="right" wrapText="1"/>
    </xf>
    <xf numFmtId="174" fontId="6" fillId="0" borderId="21" xfId="0" applyNumberFormat="1" applyFont="1" applyFill="1" applyBorder="1" applyAlignment="1">
      <alignment horizontal="right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 wrapText="1"/>
    </xf>
    <xf numFmtId="174" fontId="7" fillId="0" borderId="24" xfId="0" applyNumberFormat="1" applyFont="1" applyFill="1" applyBorder="1" applyAlignment="1">
      <alignment horizontal="right" wrapText="1"/>
    </xf>
    <xf numFmtId="174" fontId="2" fillId="0" borderId="28" xfId="0" applyNumberFormat="1" applyFont="1" applyFill="1" applyBorder="1" applyAlignment="1">
      <alignment horizontal="right" wrapText="1"/>
    </xf>
    <xf numFmtId="174" fontId="2" fillId="0" borderId="23" xfId="0" applyNumberFormat="1" applyFont="1" applyFill="1" applyBorder="1" applyAlignment="1">
      <alignment horizontal="right" wrapText="1"/>
    </xf>
    <xf numFmtId="174" fontId="2" fillId="0" borderId="21" xfId="0" applyNumberFormat="1" applyFont="1" applyFill="1" applyBorder="1" applyAlignment="1">
      <alignment horizontal="right" wrapText="1"/>
    </xf>
    <xf numFmtId="174" fontId="2" fillId="0" borderId="30" xfId="0" applyNumberFormat="1" applyFont="1" applyFill="1" applyBorder="1" applyAlignment="1">
      <alignment horizontal="right" wrapText="1"/>
    </xf>
    <xf numFmtId="174" fontId="2" fillId="33" borderId="21" xfId="0" applyNumberFormat="1" applyFont="1" applyFill="1" applyBorder="1" applyAlignment="1">
      <alignment horizontal="right" wrapText="1"/>
    </xf>
    <xf numFmtId="174" fontId="7" fillId="33" borderId="21" xfId="0" applyNumberFormat="1" applyFont="1" applyFill="1" applyBorder="1" applyAlignment="1">
      <alignment horizontal="right" wrapText="1"/>
    </xf>
    <xf numFmtId="174" fontId="7" fillId="0" borderId="23" xfId="0" applyNumberFormat="1" applyFont="1" applyFill="1" applyBorder="1" applyAlignment="1">
      <alignment horizontal="center" wrapText="1"/>
    </xf>
    <xf numFmtId="174" fontId="2" fillId="0" borderId="21" xfId="0" applyNumberFormat="1" applyFont="1" applyFill="1" applyBorder="1" applyAlignment="1">
      <alignment horizontal="center" wrapText="1"/>
    </xf>
    <xf numFmtId="0" fontId="55" fillId="0" borderId="21" xfId="0" applyFont="1" applyBorder="1" applyAlignment="1">
      <alignment horizontal="justify"/>
    </xf>
    <xf numFmtId="0" fontId="56" fillId="0" borderId="21" xfId="0" applyFont="1" applyBorder="1" applyAlignment="1">
      <alignment/>
    </xf>
    <xf numFmtId="0" fontId="59" fillId="0" borderId="0" xfId="0" applyFont="1" applyAlignment="1">
      <alignment/>
    </xf>
    <xf numFmtId="0" fontId="55" fillId="0" borderId="21" xfId="0" applyFont="1" applyBorder="1" applyAlignment="1">
      <alignment/>
    </xf>
    <xf numFmtId="0" fontId="59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 wrapText="1"/>
    </xf>
    <xf numFmtId="2" fontId="59" fillId="0" borderId="21" xfId="0" applyNumberFormat="1" applyFont="1" applyBorder="1" applyAlignment="1">
      <alignment horizontal="center"/>
    </xf>
    <xf numFmtId="0" fontId="62" fillId="0" borderId="0" xfId="0" applyFont="1" applyFill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8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:C10"/>
    </sheetView>
  </sheetViews>
  <sheetFormatPr defaultColWidth="9.140625" defaultRowHeight="15"/>
  <cols>
    <col min="1" max="1" width="67.140625" style="1" customWidth="1"/>
    <col min="2" max="2" width="6.8515625" style="4" customWidth="1"/>
    <col min="3" max="3" width="8.8515625" style="4" customWidth="1"/>
    <col min="4" max="4" width="17.00390625" style="1" customWidth="1"/>
    <col min="5" max="5" width="16.421875" style="110" customWidth="1"/>
    <col min="6" max="6" width="15.8515625" style="110" customWidth="1"/>
    <col min="7" max="7" width="17.00390625" style="110" customWidth="1"/>
    <col min="8" max="8" width="17.00390625" style="1" bestFit="1" customWidth="1"/>
    <col min="9" max="9" width="16.421875" style="1" bestFit="1" customWidth="1"/>
    <col min="10" max="10" width="15.8515625" style="1" bestFit="1" customWidth="1"/>
    <col min="11" max="11" width="17.00390625" style="1" bestFit="1" customWidth="1"/>
    <col min="12" max="12" width="14.8515625" style="1" customWidth="1"/>
    <col min="13" max="13" width="13.421875" style="1" bestFit="1" customWidth="1"/>
    <col min="14" max="16384" width="9.140625" style="1" customWidth="1"/>
  </cols>
  <sheetData>
    <row r="1" spans="1:11" ht="45" customHeight="1" thickBot="1">
      <c r="A1" s="135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4" customFormat="1" ht="30.75" customHeight="1" thickBot="1">
      <c r="A2" s="136" t="s">
        <v>48</v>
      </c>
      <c r="B2" s="138" t="s">
        <v>0</v>
      </c>
      <c r="C2" s="140" t="s">
        <v>1</v>
      </c>
      <c r="D2" s="143" t="s">
        <v>89</v>
      </c>
      <c r="E2" s="144"/>
      <c r="F2" s="144"/>
      <c r="G2" s="145"/>
      <c r="H2" s="146" t="s">
        <v>97</v>
      </c>
      <c r="I2" s="147"/>
      <c r="J2" s="147"/>
      <c r="K2" s="148"/>
    </row>
    <row r="3" spans="1:11" s="4" customFormat="1" ht="18.75" customHeight="1">
      <c r="A3" s="137"/>
      <c r="B3" s="139"/>
      <c r="C3" s="141"/>
      <c r="D3" s="149" t="s">
        <v>2</v>
      </c>
      <c r="E3" s="151" t="s">
        <v>3</v>
      </c>
      <c r="F3" s="151"/>
      <c r="G3" s="152"/>
      <c r="H3" s="158" t="s">
        <v>2</v>
      </c>
      <c r="I3" s="160" t="s">
        <v>3</v>
      </c>
      <c r="J3" s="160"/>
      <c r="K3" s="142"/>
    </row>
    <row r="4" spans="1:11" ht="67.5" customHeight="1">
      <c r="A4" s="137"/>
      <c r="B4" s="139"/>
      <c r="C4" s="141"/>
      <c r="D4" s="150"/>
      <c r="E4" s="155" t="s">
        <v>47</v>
      </c>
      <c r="F4" s="155" t="s">
        <v>56</v>
      </c>
      <c r="G4" s="156" t="s">
        <v>66</v>
      </c>
      <c r="H4" s="159"/>
      <c r="I4" s="157" t="s">
        <v>47</v>
      </c>
      <c r="J4" s="157" t="s">
        <v>56</v>
      </c>
      <c r="K4" s="161" t="s">
        <v>66</v>
      </c>
    </row>
    <row r="5" spans="1:11" ht="12.75" customHeight="1">
      <c r="A5" s="137"/>
      <c r="B5" s="139"/>
      <c r="C5" s="142"/>
      <c r="D5" s="150"/>
      <c r="E5" s="155"/>
      <c r="F5" s="155"/>
      <c r="G5" s="152"/>
      <c r="H5" s="159"/>
      <c r="I5" s="157"/>
      <c r="J5" s="157"/>
      <c r="K5" s="142"/>
    </row>
    <row r="6" spans="1:106" ht="15">
      <c r="A6" s="11" t="s">
        <v>4</v>
      </c>
      <c r="B6" s="12" t="s">
        <v>5</v>
      </c>
      <c r="C6" s="13"/>
      <c r="D6" s="43">
        <f>G6</f>
        <v>1777927.14</v>
      </c>
      <c r="E6" s="114"/>
      <c r="F6" s="114"/>
      <c r="G6" s="95">
        <v>1777927.14</v>
      </c>
      <c r="H6" s="35">
        <f>K6</f>
        <v>1777927.14</v>
      </c>
      <c r="I6" s="89"/>
      <c r="J6" s="36"/>
      <c r="K6" s="37">
        <f>G6</f>
        <v>1777927.14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s="5" customFormat="1" ht="15.75">
      <c r="A7" s="15" t="s">
        <v>57</v>
      </c>
      <c r="B7" s="16"/>
      <c r="C7" s="17"/>
      <c r="D7" s="41">
        <f>G7</f>
        <v>37647693.15</v>
      </c>
      <c r="E7" s="125" t="str">
        <f>E24</f>
        <v>X</v>
      </c>
      <c r="F7" s="115" t="str">
        <f>F24</f>
        <v>X</v>
      </c>
      <c r="G7" s="102">
        <f>G8+G9+G23+G25+G26+G24</f>
        <v>37647693.15</v>
      </c>
      <c r="H7" s="41">
        <f>K7</f>
        <v>37647693.15</v>
      </c>
      <c r="I7" s="87" t="s">
        <v>5</v>
      </c>
      <c r="J7" s="87" t="str">
        <f>J24</f>
        <v>X</v>
      </c>
      <c r="K7" s="42">
        <f>K8+K9+K23+K25+K26+K24</f>
        <v>37647693.15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5">
      <c r="A8" s="18" t="s">
        <v>59</v>
      </c>
      <c r="B8" s="68">
        <v>120</v>
      </c>
      <c r="C8" s="67"/>
      <c r="D8" s="43">
        <f>G8</f>
        <v>0</v>
      </c>
      <c r="E8" s="116" t="s">
        <v>5</v>
      </c>
      <c r="F8" s="116" t="s">
        <v>5</v>
      </c>
      <c r="G8" s="99"/>
      <c r="H8" s="43">
        <f>K8</f>
        <v>0</v>
      </c>
      <c r="I8" s="66" t="s">
        <v>5</v>
      </c>
      <c r="J8" s="66" t="s">
        <v>5</v>
      </c>
      <c r="K8" s="4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ht="15">
      <c r="A9" s="14" t="s">
        <v>6</v>
      </c>
      <c r="B9" s="12">
        <v>130</v>
      </c>
      <c r="C9" s="67"/>
      <c r="D9" s="38">
        <f>G9</f>
        <v>37647693.15</v>
      </c>
      <c r="E9" s="126" t="s">
        <v>5</v>
      </c>
      <c r="F9" s="117" t="s">
        <v>5</v>
      </c>
      <c r="G9" s="97">
        <f>G10+G17+G18+G21+G22</f>
        <v>37647693.15</v>
      </c>
      <c r="H9" s="38">
        <f>K9</f>
        <v>37647693.15</v>
      </c>
      <c r="I9" s="64" t="s">
        <v>5</v>
      </c>
      <c r="J9" s="64" t="s">
        <v>5</v>
      </c>
      <c r="K9" s="40">
        <f>K10+K17+K18+K21+K22</f>
        <v>37647693.15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ht="15">
      <c r="A10" s="7" t="s">
        <v>7</v>
      </c>
      <c r="B10" s="12">
        <v>130</v>
      </c>
      <c r="C10" s="67"/>
      <c r="D10" s="38">
        <f aca="true" t="shared" si="0" ref="D10:D24">G10</f>
        <v>34915657.39</v>
      </c>
      <c r="E10" s="117" t="s">
        <v>5</v>
      </c>
      <c r="F10" s="117" t="s">
        <v>5</v>
      </c>
      <c r="G10" s="97">
        <f>G11+G12</f>
        <v>34915657.39</v>
      </c>
      <c r="H10" s="38">
        <f aca="true" t="shared" si="1" ref="H10:H23">K10</f>
        <v>34848657.39</v>
      </c>
      <c r="I10" s="65" t="s">
        <v>5</v>
      </c>
      <c r="J10" s="64" t="s">
        <v>5</v>
      </c>
      <c r="K10" s="40">
        <f>K11+K12</f>
        <v>34848657.39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106" ht="38.25">
      <c r="A11" s="8" t="s">
        <v>8</v>
      </c>
      <c r="B11" s="68">
        <v>130</v>
      </c>
      <c r="C11" s="67"/>
      <c r="D11" s="43">
        <f t="shared" si="0"/>
        <v>0</v>
      </c>
      <c r="E11" s="116" t="s">
        <v>5</v>
      </c>
      <c r="F11" s="116" t="s">
        <v>5</v>
      </c>
      <c r="G11" s="99"/>
      <c r="H11" s="43">
        <f t="shared" si="1"/>
        <v>0</v>
      </c>
      <c r="I11" s="66" t="s">
        <v>5</v>
      </c>
      <c r="J11" s="66" t="s">
        <v>5</v>
      </c>
      <c r="K11" s="4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</row>
    <row r="12" spans="1:106" ht="15">
      <c r="A12" s="8" t="s">
        <v>9</v>
      </c>
      <c r="B12" s="153">
        <v>130</v>
      </c>
      <c r="C12" s="67"/>
      <c r="D12" s="38">
        <f t="shared" si="0"/>
        <v>34915657.39</v>
      </c>
      <c r="E12" s="117" t="s">
        <v>5</v>
      </c>
      <c r="F12" s="117" t="s">
        <v>5</v>
      </c>
      <c r="G12" s="97">
        <f>G13+G14+G15+G16</f>
        <v>34915657.39</v>
      </c>
      <c r="H12" s="38">
        <f>K12</f>
        <v>34848657.39</v>
      </c>
      <c r="I12" s="65" t="s">
        <v>5</v>
      </c>
      <c r="J12" s="65" t="s">
        <v>5</v>
      </c>
      <c r="K12" s="40">
        <f>K13+K14+K15+K16</f>
        <v>34848657.39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</row>
    <row r="13" spans="1:106" ht="15">
      <c r="A13" s="6" t="s">
        <v>10</v>
      </c>
      <c r="B13" s="154"/>
      <c r="C13" s="67"/>
      <c r="D13" s="38">
        <f t="shared" si="0"/>
        <v>0</v>
      </c>
      <c r="E13" s="117" t="s">
        <v>5</v>
      </c>
      <c r="F13" s="117" t="s">
        <v>5</v>
      </c>
      <c r="G13" s="97"/>
      <c r="H13" s="38">
        <f t="shared" si="1"/>
        <v>0</v>
      </c>
      <c r="I13" s="65" t="s">
        <v>5</v>
      </c>
      <c r="J13" s="65" t="s">
        <v>5</v>
      </c>
      <c r="K13" s="4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</row>
    <row r="14" spans="1:106" ht="15">
      <c r="A14" s="6" t="s">
        <v>11</v>
      </c>
      <c r="B14" s="154"/>
      <c r="C14" s="67"/>
      <c r="D14" s="38">
        <f t="shared" si="0"/>
        <v>34915657.39</v>
      </c>
      <c r="E14" s="117" t="s">
        <v>5</v>
      </c>
      <c r="F14" s="117" t="s">
        <v>5</v>
      </c>
      <c r="G14" s="96">
        <v>34915657.39</v>
      </c>
      <c r="H14" s="38">
        <f>K14</f>
        <v>34848657.39</v>
      </c>
      <c r="I14" s="65" t="s">
        <v>5</v>
      </c>
      <c r="J14" s="65" t="s">
        <v>5</v>
      </c>
      <c r="K14" s="40">
        <f>38081056.03-433362.88-K18-K21</f>
        <v>34848657.39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</row>
    <row r="15" spans="1:106" ht="15">
      <c r="A15" s="6" t="s">
        <v>12</v>
      </c>
      <c r="B15" s="154"/>
      <c r="C15" s="67"/>
      <c r="D15" s="38">
        <f t="shared" si="0"/>
        <v>0</v>
      </c>
      <c r="E15" s="117" t="s">
        <v>5</v>
      </c>
      <c r="F15" s="117" t="s">
        <v>5</v>
      </c>
      <c r="G15" s="97"/>
      <c r="H15" s="38">
        <f t="shared" si="1"/>
        <v>0</v>
      </c>
      <c r="I15" s="65" t="s">
        <v>5</v>
      </c>
      <c r="J15" s="65" t="s">
        <v>5</v>
      </c>
      <c r="K15" s="4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</row>
    <row r="16" spans="1:106" ht="15">
      <c r="A16" s="6" t="s">
        <v>13</v>
      </c>
      <c r="B16" s="154"/>
      <c r="C16" s="67"/>
      <c r="D16" s="38">
        <f t="shared" si="0"/>
        <v>0</v>
      </c>
      <c r="E16" s="117" t="s">
        <v>5</v>
      </c>
      <c r="F16" s="117" t="s">
        <v>5</v>
      </c>
      <c r="G16" s="97"/>
      <c r="H16" s="38">
        <f t="shared" si="1"/>
        <v>0</v>
      </c>
      <c r="I16" s="65" t="s">
        <v>5</v>
      </c>
      <c r="J16" s="65" t="s">
        <v>5</v>
      </c>
      <c r="K16" s="4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</row>
    <row r="17" spans="1:106" ht="15">
      <c r="A17" s="14" t="s">
        <v>14</v>
      </c>
      <c r="B17" s="12">
        <v>130</v>
      </c>
      <c r="C17" s="67"/>
      <c r="D17" s="38">
        <f t="shared" si="0"/>
        <v>0</v>
      </c>
      <c r="E17" s="117" t="s">
        <v>5</v>
      </c>
      <c r="F17" s="117" t="s">
        <v>5</v>
      </c>
      <c r="G17" s="97"/>
      <c r="H17" s="38">
        <f t="shared" si="1"/>
        <v>0</v>
      </c>
      <c r="I17" s="65" t="s">
        <v>5</v>
      </c>
      <c r="J17" s="65" t="s">
        <v>5</v>
      </c>
      <c r="K17" s="4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</row>
    <row r="18" spans="1:106" ht="15">
      <c r="A18" s="14" t="s">
        <v>15</v>
      </c>
      <c r="B18" s="12">
        <v>130</v>
      </c>
      <c r="C18" s="67"/>
      <c r="D18" s="38">
        <f t="shared" si="0"/>
        <v>2053975.76</v>
      </c>
      <c r="E18" s="117" t="s">
        <v>5</v>
      </c>
      <c r="F18" s="117" t="s">
        <v>5</v>
      </c>
      <c r="G18" s="97">
        <f>G19+G20</f>
        <v>2053975.76</v>
      </c>
      <c r="H18" s="38">
        <f t="shared" si="1"/>
        <v>2125975.76</v>
      </c>
      <c r="I18" s="65" t="s">
        <v>5</v>
      </c>
      <c r="J18" s="65" t="s">
        <v>5</v>
      </c>
      <c r="K18" s="90">
        <f>K19+K20</f>
        <v>2125975.76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</row>
    <row r="19" spans="1:106" ht="25.5">
      <c r="A19" s="7" t="s">
        <v>60</v>
      </c>
      <c r="B19" s="12">
        <v>130</v>
      </c>
      <c r="C19" s="67"/>
      <c r="D19" s="38">
        <f t="shared" si="0"/>
        <v>0</v>
      </c>
      <c r="E19" s="117" t="s">
        <v>5</v>
      </c>
      <c r="F19" s="117" t="s">
        <v>5</v>
      </c>
      <c r="G19" s="97"/>
      <c r="H19" s="38">
        <f t="shared" si="1"/>
        <v>0</v>
      </c>
      <c r="I19" s="65" t="s">
        <v>5</v>
      </c>
      <c r="J19" s="65" t="s">
        <v>5</v>
      </c>
      <c r="K19" s="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</row>
    <row r="20" spans="1:106" ht="15">
      <c r="A20" s="8" t="s">
        <v>58</v>
      </c>
      <c r="B20" s="12">
        <v>130</v>
      </c>
      <c r="C20" s="67"/>
      <c r="D20" s="38">
        <f t="shared" si="0"/>
        <v>2053975.76</v>
      </c>
      <c r="E20" s="117" t="s">
        <v>5</v>
      </c>
      <c r="F20" s="117" t="s">
        <v>5</v>
      </c>
      <c r="G20" s="97">
        <v>2053975.76</v>
      </c>
      <c r="H20" s="38">
        <f t="shared" si="1"/>
        <v>2125975.76</v>
      </c>
      <c r="I20" s="65" t="s">
        <v>5</v>
      </c>
      <c r="J20" s="65" t="s">
        <v>5</v>
      </c>
      <c r="K20" s="90">
        <v>2125975.76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</row>
    <row r="21" spans="1:106" ht="15">
      <c r="A21" s="14" t="s">
        <v>16</v>
      </c>
      <c r="B21" s="12">
        <v>130</v>
      </c>
      <c r="C21" s="67"/>
      <c r="D21" s="38">
        <f t="shared" si="0"/>
        <v>678060</v>
      </c>
      <c r="E21" s="117" t="s">
        <v>5</v>
      </c>
      <c r="F21" s="117" t="s">
        <v>5</v>
      </c>
      <c r="G21" s="97">
        <v>678060</v>
      </c>
      <c r="H21" s="38">
        <f t="shared" si="1"/>
        <v>673060</v>
      </c>
      <c r="I21" s="65" t="s">
        <v>5</v>
      </c>
      <c r="J21" s="65" t="s">
        <v>5</v>
      </c>
      <c r="K21" s="40">
        <v>673060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</row>
    <row r="22" spans="1:106" ht="15">
      <c r="A22" s="14" t="s">
        <v>17</v>
      </c>
      <c r="B22" s="12">
        <v>130</v>
      </c>
      <c r="C22" s="67"/>
      <c r="D22" s="38">
        <f t="shared" si="0"/>
        <v>0</v>
      </c>
      <c r="E22" s="117" t="s">
        <v>5</v>
      </c>
      <c r="F22" s="117" t="s">
        <v>5</v>
      </c>
      <c r="G22" s="97"/>
      <c r="H22" s="38">
        <f t="shared" si="1"/>
        <v>0</v>
      </c>
      <c r="I22" s="65" t="s">
        <v>5</v>
      </c>
      <c r="J22" s="65" t="s">
        <v>5</v>
      </c>
      <c r="K22" s="4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</row>
    <row r="23" spans="1:106" ht="12" customHeight="1">
      <c r="A23" s="14" t="s">
        <v>18</v>
      </c>
      <c r="B23" s="12">
        <v>140</v>
      </c>
      <c r="C23" s="67"/>
      <c r="D23" s="38">
        <f t="shared" si="0"/>
        <v>0</v>
      </c>
      <c r="E23" s="117" t="s">
        <v>5</v>
      </c>
      <c r="F23" s="117" t="s">
        <v>5</v>
      </c>
      <c r="G23" s="97"/>
      <c r="H23" s="38">
        <f t="shared" si="1"/>
        <v>0</v>
      </c>
      <c r="I23" s="65" t="s">
        <v>5</v>
      </c>
      <c r="J23" s="65" t="s">
        <v>5</v>
      </c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</row>
    <row r="24" spans="1:106" ht="15">
      <c r="A24" s="14" t="s">
        <v>67</v>
      </c>
      <c r="B24" s="12">
        <v>150</v>
      </c>
      <c r="C24" s="67"/>
      <c r="D24" s="38">
        <f t="shared" si="0"/>
        <v>0</v>
      </c>
      <c r="E24" s="117" t="s">
        <v>5</v>
      </c>
      <c r="F24" s="117" t="s">
        <v>5</v>
      </c>
      <c r="G24" s="97"/>
      <c r="H24" s="38">
        <f>K24</f>
        <v>0</v>
      </c>
      <c r="I24" s="64" t="s">
        <v>5</v>
      </c>
      <c r="J24" s="64" t="s">
        <v>5</v>
      </c>
      <c r="K24" s="4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</row>
    <row r="25" spans="1:106" ht="15">
      <c r="A25" s="14" t="s">
        <v>19</v>
      </c>
      <c r="B25" s="12">
        <v>440</v>
      </c>
      <c r="C25" s="67"/>
      <c r="D25" s="38">
        <f>G25</f>
        <v>0</v>
      </c>
      <c r="E25" s="117" t="s">
        <v>5</v>
      </c>
      <c r="F25" s="117" t="s">
        <v>5</v>
      </c>
      <c r="G25" s="97"/>
      <c r="H25" s="38">
        <f>K25</f>
        <v>0</v>
      </c>
      <c r="I25" s="65" t="s">
        <v>5</v>
      </c>
      <c r="J25" s="65" t="s">
        <v>5</v>
      </c>
      <c r="K25" s="4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</row>
    <row r="26" spans="1:106" ht="15.75" thickBot="1">
      <c r="A26" s="19" t="s">
        <v>90</v>
      </c>
      <c r="B26" s="68">
        <v>180</v>
      </c>
      <c r="C26" s="69"/>
      <c r="D26" s="43">
        <f>G26</f>
        <v>0</v>
      </c>
      <c r="E26" s="116" t="s">
        <v>5</v>
      </c>
      <c r="F26" s="116" t="s">
        <v>5</v>
      </c>
      <c r="G26" s="99"/>
      <c r="H26" s="43">
        <f>K26</f>
        <v>0</v>
      </c>
      <c r="I26" s="66" t="s">
        <v>5</v>
      </c>
      <c r="J26" s="66" t="s">
        <v>5</v>
      </c>
      <c r="K26" s="45">
        <v>0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</row>
    <row r="27" spans="1:106" ht="16.5" thickBot="1">
      <c r="A27" s="29" t="s">
        <v>20</v>
      </c>
      <c r="B27" s="30"/>
      <c r="C27" s="22"/>
      <c r="D27" s="46">
        <f>D6+D7</f>
        <v>39425620.29</v>
      </c>
      <c r="E27" s="118">
        <f>E6</f>
        <v>0</v>
      </c>
      <c r="F27" s="118">
        <f>F6</f>
        <v>0</v>
      </c>
      <c r="G27" s="105">
        <f>G6+G7</f>
        <v>39425620.29</v>
      </c>
      <c r="H27" s="46">
        <f>H6+H7</f>
        <v>39425620.29</v>
      </c>
      <c r="I27" s="88">
        <f>I6</f>
        <v>0</v>
      </c>
      <c r="J27" s="47">
        <f>J6</f>
        <v>0</v>
      </c>
      <c r="K27" s="48">
        <f>K6+K7</f>
        <v>39425620.29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2" s="86" customFormat="1" ht="26.25" thickBot="1">
      <c r="A28" s="80" t="s">
        <v>91</v>
      </c>
      <c r="B28" s="81">
        <v>510</v>
      </c>
      <c r="C28" s="82"/>
      <c r="D28" s="83">
        <f>E28+F28+G28</f>
        <v>7276572.32</v>
      </c>
      <c r="E28" s="112">
        <v>2491060</v>
      </c>
      <c r="F28" s="112">
        <v>1123984</v>
      </c>
      <c r="G28" s="104">
        <v>3661528.32</v>
      </c>
      <c r="H28" s="83">
        <f>K28+J28+I28</f>
        <v>7276572.32</v>
      </c>
      <c r="I28" s="84">
        <f>2491060</f>
        <v>2491060</v>
      </c>
      <c r="J28" s="84">
        <f>968936+155048</f>
        <v>1123984</v>
      </c>
      <c r="K28" s="85">
        <f>6152588.32-I28</f>
        <v>3661528.3200000003</v>
      </c>
      <c r="L28" s="92"/>
    </row>
    <row r="29" spans="1:106" ht="16.5" thickBot="1">
      <c r="A29" s="20" t="s">
        <v>21</v>
      </c>
      <c r="B29" s="21" t="s">
        <v>5</v>
      </c>
      <c r="C29" s="22"/>
      <c r="D29" s="46">
        <f aca="true" t="shared" si="2" ref="D29:D71">E29+F29+G29</f>
        <v>42704632.18</v>
      </c>
      <c r="E29" s="113">
        <f>E30+E41+E42+E43+E44+E45+E46+E47+E48+E49+E50+E51+E69+E70</f>
        <v>2491060</v>
      </c>
      <c r="F29" s="113">
        <f>F30+F41+F42+F43+F44+F45+F46+F47+F48+F49+F50+F51+F69+F70</f>
        <v>1123984</v>
      </c>
      <c r="G29" s="101">
        <f>G30+G41+G42+G43+G44+G45+G46+G47+G48+G49+G50+G51+G69+G70</f>
        <v>39089588.18</v>
      </c>
      <c r="H29" s="46">
        <f>I29+J29+K29</f>
        <v>42704632.07999999</v>
      </c>
      <c r="I29" s="52">
        <f>I30+I41+I42+I43+I44+I45+I46+I47+I48+I49+I50+I51+I69+I70</f>
        <v>2491060</v>
      </c>
      <c r="J29" s="52">
        <f>J30+J41+J42+J43+J44+J45+J46+J47+J48+J49+J50+J51+J69+J70</f>
        <v>1123984</v>
      </c>
      <c r="K29" s="53">
        <f>K30+K41+K42+K43+K44+K45+K46+K47+K48+K49+K50+K51+K69+K70</f>
        <v>39089588.07999999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</row>
    <row r="30" spans="1:106" ht="25.5">
      <c r="A30" s="23" t="s">
        <v>22</v>
      </c>
      <c r="B30" s="72">
        <v>100</v>
      </c>
      <c r="C30" s="73"/>
      <c r="D30" s="54">
        <f t="shared" si="2"/>
        <v>32147952.07</v>
      </c>
      <c r="E30" s="119">
        <f>E31+E38+E39+E40</f>
        <v>2491060</v>
      </c>
      <c r="F30" s="119">
        <f>F31+F38+F39+F40</f>
        <v>0</v>
      </c>
      <c r="G30" s="103">
        <f>G31+G38+G39+G40</f>
        <v>29656892.07</v>
      </c>
      <c r="H30" s="54">
        <f aca="true" t="shared" si="3" ref="H30:H78">I30+J30+K30</f>
        <v>31994292.979999997</v>
      </c>
      <c r="I30" s="55">
        <f>I31+I38+I39+I40</f>
        <v>2491060</v>
      </c>
      <c r="J30" s="55">
        <f>J31+J38+J39+J40</f>
        <v>0</v>
      </c>
      <c r="K30" s="56">
        <f>K31+K38+K39+K40</f>
        <v>29503232.979999997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</row>
    <row r="31" spans="1:106" ht="25.5">
      <c r="A31" s="24" t="s">
        <v>23</v>
      </c>
      <c r="B31" s="68">
        <v>111</v>
      </c>
      <c r="C31" s="74">
        <v>211</v>
      </c>
      <c r="D31" s="43">
        <f t="shared" si="2"/>
        <v>24572181.95</v>
      </c>
      <c r="E31" s="120">
        <f>E32+E33+E34+E35+E36+E37</f>
        <v>1913256</v>
      </c>
      <c r="F31" s="120">
        <f>F32+F33+F34+F35+F36+F37</f>
        <v>0</v>
      </c>
      <c r="G31" s="99">
        <f>G32+G33+G34+G35+G36+G37</f>
        <v>22658925.95</v>
      </c>
      <c r="H31" s="43">
        <f>I31+J31+K31</f>
        <v>24569226.47</v>
      </c>
      <c r="I31" s="44">
        <f>I32+I33+I34+I35+I36+I37</f>
        <v>1913256</v>
      </c>
      <c r="J31" s="44">
        <f>J32+J33+J34+J35+J36+J37</f>
        <v>0</v>
      </c>
      <c r="K31" s="45">
        <f>K32+K33+K34+K35+K36+K37</f>
        <v>22655970.47</v>
      </c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</row>
    <row r="32" spans="1:106" ht="25.5">
      <c r="A32" s="9" t="s">
        <v>24</v>
      </c>
      <c r="B32" s="68">
        <v>111</v>
      </c>
      <c r="C32" s="74">
        <v>211</v>
      </c>
      <c r="D32" s="43">
        <f t="shared" si="2"/>
        <v>0</v>
      </c>
      <c r="E32" s="120"/>
      <c r="F32" s="120"/>
      <c r="G32" s="99"/>
      <c r="H32" s="43">
        <f t="shared" si="3"/>
        <v>0</v>
      </c>
      <c r="I32" s="44"/>
      <c r="J32" s="44"/>
      <c r="K32" s="45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</row>
    <row r="33" spans="1:106" ht="15">
      <c r="A33" s="9" t="s">
        <v>25</v>
      </c>
      <c r="B33" s="12">
        <v>111</v>
      </c>
      <c r="C33" s="74">
        <v>211</v>
      </c>
      <c r="D33" s="38">
        <f t="shared" si="2"/>
        <v>13703942.59</v>
      </c>
      <c r="E33" s="121">
        <v>1897838</v>
      </c>
      <c r="F33" s="121"/>
      <c r="G33" s="97">
        <v>11806104.59</v>
      </c>
      <c r="H33" s="38">
        <f t="shared" si="3"/>
        <v>13703942.59</v>
      </c>
      <c r="I33" s="39">
        <f>2203912.1+328440-I36+2674.48-621770.58</f>
        <v>1897838</v>
      </c>
      <c r="J33" s="39"/>
      <c r="K33" s="90">
        <f>462133.69-I33+158459.26+291881.09+12041107.98+487761.1-200711.85-158459.26+621770.58</f>
        <v>11806104.59</v>
      </c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</row>
    <row r="34" spans="1:106" ht="15">
      <c r="A34" s="9" t="s">
        <v>26</v>
      </c>
      <c r="B34" s="12">
        <v>111</v>
      </c>
      <c r="C34" s="74">
        <v>211</v>
      </c>
      <c r="D34" s="38">
        <f t="shared" si="2"/>
        <v>1956630.14</v>
      </c>
      <c r="E34" s="121"/>
      <c r="F34" s="121"/>
      <c r="G34" s="97">
        <v>1956630.14</v>
      </c>
      <c r="H34" s="38">
        <f t="shared" si="3"/>
        <v>1956630.14</v>
      </c>
      <c r="I34" s="39"/>
      <c r="J34" s="39"/>
      <c r="K34" s="40">
        <f>1265398.23+77647.38+104413.42+200711.85+308459.26</f>
        <v>1956630.14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</row>
    <row r="35" spans="1:106" ht="15">
      <c r="A35" s="9" t="s">
        <v>27</v>
      </c>
      <c r="B35" s="12">
        <v>111</v>
      </c>
      <c r="C35" s="74">
        <v>211</v>
      </c>
      <c r="D35" s="38">
        <f t="shared" si="2"/>
        <v>0</v>
      </c>
      <c r="E35" s="121"/>
      <c r="F35" s="121"/>
      <c r="G35" s="97"/>
      <c r="H35" s="38">
        <f t="shared" si="3"/>
        <v>0</v>
      </c>
      <c r="I35" s="39"/>
      <c r="J35" s="39"/>
      <c r="K35" s="4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</row>
    <row r="36" spans="1:106" ht="15">
      <c r="A36" s="9" t="s">
        <v>28</v>
      </c>
      <c r="B36" s="12">
        <v>111</v>
      </c>
      <c r="C36" s="74">
        <v>211</v>
      </c>
      <c r="D36" s="38">
        <f t="shared" si="2"/>
        <v>2539181.92</v>
      </c>
      <c r="E36" s="121">
        <v>15418</v>
      </c>
      <c r="F36" s="121"/>
      <c r="G36" s="97">
        <v>2523763.92</v>
      </c>
      <c r="H36" s="38">
        <f t="shared" si="3"/>
        <v>2539181.92</v>
      </c>
      <c r="I36" s="39">
        <f>15418/4*4</f>
        <v>15418</v>
      </c>
      <c r="J36" s="39"/>
      <c r="K36" s="40">
        <f>904956.54+1532536.15-104413.42-291881.09+82565.74+400000</f>
        <v>2523763.92</v>
      </c>
      <c r="L36" s="3"/>
      <c r="M36" s="1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</row>
    <row r="37" spans="1:106" ht="15">
      <c r="A37" s="9" t="s">
        <v>29</v>
      </c>
      <c r="B37" s="12">
        <v>111</v>
      </c>
      <c r="C37" s="74">
        <v>211</v>
      </c>
      <c r="D37" s="38">
        <f t="shared" si="2"/>
        <v>6372427.3</v>
      </c>
      <c r="E37" s="121"/>
      <c r="F37" s="121"/>
      <c r="G37" s="97">
        <v>6372427.3</v>
      </c>
      <c r="H37" s="38">
        <f t="shared" si="3"/>
        <v>6369471.819999997</v>
      </c>
      <c r="I37" s="39"/>
      <c r="J37" s="39"/>
      <c r="K37" s="40">
        <f>24603709.15-34482.68-K36-K34-K33-I31</f>
        <v>6369471.819999997</v>
      </c>
      <c r="L37" s="3"/>
      <c r="M37" s="1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</row>
    <row r="38" spans="1:106" ht="15">
      <c r="A38" s="9" t="s">
        <v>30</v>
      </c>
      <c r="B38" s="12">
        <v>112</v>
      </c>
      <c r="C38" s="74"/>
      <c r="D38" s="38">
        <f t="shared" si="2"/>
        <v>133726.5</v>
      </c>
      <c r="E38" s="121"/>
      <c r="F38" s="121"/>
      <c r="G38" s="97">
        <v>133726.5</v>
      </c>
      <c r="H38" s="38">
        <f t="shared" si="3"/>
        <v>121182.98</v>
      </c>
      <c r="I38" s="39"/>
      <c r="J38" s="39"/>
      <c r="K38" s="40">
        <v>121182.98</v>
      </c>
      <c r="L38" s="3"/>
      <c r="M38" s="1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</row>
    <row r="39" spans="1:106" ht="38.25">
      <c r="A39" s="9" t="s">
        <v>32</v>
      </c>
      <c r="B39" s="12">
        <v>113</v>
      </c>
      <c r="C39" s="74">
        <v>290</v>
      </c>
      <c r="D39" s="38">
        <f t="shared" si="2"/>
        <v>0</v>
      </c>
      <c r="E39" s="121"/>
      <c r="F39" s="121"/>
      <c r="G39" s="97"/>
      <c r="H39" s="38">
        <f t="shared" si="3"/>
        <v>0</v>
      </c>
      <c r="I39" s="39"/>
      <c r="J39" s="39"/>
      <c r="K39" s="40"/>
      <c r="L39" s="3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</row>
    <row r="40" spans="1:106" ht="25.5">
      <c r="A40" s="9" t="s">
        <v>33</v>
      </c>
      <c r="B40" s="12">
        <v>119</v>
      </c>
      <c r="C40" s="74"/>
      <c r="D40" s="38">
        <f t="shared" si="2"/>
        <v>7442043.62</v>
      </c>
      <c r="E40" s="121">
        <v>577804</v>
      </c>
      <c r="F40" s="121"/>
      <c r="G40" s="97">
        <v>6864239.62</v>
      </c>
      <c r="H40" s="38">
        <f>I40+J40+K40</f>
        <v>7303883.529999999</v>
      </c>
      <c r="I40" s="39">
        <f>1081485.94-328440-175241.94</f>
        <v>577804</v>
      </c>
      <c r="J40" s="39"/>
      <c r="K40" s="40">
        <f>7310308.51-6424.98-I40</f>
        <v>6726079.529999999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</row>
    <row r="41" spans="1:11" ht="25.5">
      <c r="A41" s="14" t="s">
        <v>61</v>
      </c>
      <c r="B41" s="68">
        <v>321</v>
      </c>
      <c r="C41" s="74"/>
      <c r="D41" s="43">
        <f t="shared" si="2"/>
        <v>0</v>
      </c>
      <c r="E41" s="122"/>
      <c r="F41" s="122"/>
      <c r="G41" s="106"/>
      <c r="H41" s="43">
        <f t="shared" si="3"/>
        <v>0</v>
      </c>
      <c r="I41" s="57"/>
      <c r="J41" s="57"/>
      <c r="K41" s="58"/>
    </row>
    <row r="42" spans="1:11" ht="15">
      <c r="A42" s="14" t="s">
        <v>34</v>
      </c>
      <c r="B42" s="12">
        <v>340</v>
      </c>
      <c r="C42" s="74">
        <v>290</v>
      </c>
      <c r="D42" s="38">
        <f>E42+F42+G42</f>
        <v>1168644</v>
      </c>
      <c r="E42" s="111"/>
      <c r="F42" s="111">
        <v>1123984</v>
      </c>
      <c r="G42" s="98">
        <v>44660</v>
      </c>
      <c r="H42" s="38">
        <f t="shared" si="3"/>
        <v>1168644</v>
      </c>
      <c r="I42" s="59"/>
      <c r="J42" s="59">
        <f>866761+242463+14760</f>
        <v>1123984</v>
      </c>
      <c r="K42" s="60">
        <v>44660</v>
      </c>
    </row>
    <row r="43" spans="1:11" ht="15">
      <c r="A43" s="14" t="s">
        <v>35</v>
      </c>
      <c r="B43" s="12">
        <v>350</v>
      </c>
      <c r="C43" s="74">
        <v>290</v>
      </c>
      <c r="D43" s="38">
        <f t="shared" si="2"/>
        <v>0</v>
      </c>
      <c r="E43" s="111"/>
      <c r="F43" s="111"/>
      <c r="G43" s="98"/>
      <c r="H43" s="38">
        <f t="shared" si="3"/>
        <v>0</v>
      </c>
      <c r="I43" s="59"/>
      <c r="J43" s="59"/>
      <c r="K43" s="60"/>
    </row>
    <row r="44" spans="1:11" ht="15">
      <c r="A44" s="14" t="s">
        <v>36</v>
      </c>
      <c r="B44" s="12">
        <v>360</v>
      </c>
      <c r="C44" s="74"/>
      <c r="D44" s="38">
        <f t="shared" si="2"/>
        <v>0</v>
      </c>
      <c r="E44" s="111"/>
      <c r="F44" s="111"/>
      <c r="G44" s="98"/>
      <c r="H44" s="38">
        <f t="shared" si="3"/>
        <v>0</v>
      </c>
      <c r="I44" s="59"/>
      <c r="J44" s="59"/>
      <c r="K44" s="60"/>
    </row>
    <row r="45" spans="1:11" ht="29.25" customHeight="1">
      <c r="A45" s="9" t="s">
        <v>62</v>
      </c>
      <c r="B45" s="68">
        <v>831</v>
      </c>
      <c r="C45" s="74">
        <v>290</v>
      </c>
      <c r="D45" s="43">
        <f t="shared" si="2"/>
        <v>0</v>
      </c>
      <c r="E45" s="120"/>
      <c r="F45" s="120"/>
      <c r="G45" s="99"/>
      <c r="H45" s="43">
        <f t="shared" si="3"/>
        <v>0</v>
      </c>
      <c r="I45" s="44"/>
      <c r="J45" s="44"/>
      <c r="K45" s="45"/>
    </row>
    <row r="46" spans="1:11" ht="15">
      <c r="A46" s="9" t="s">
        <v>63</v>
      </c>
      <c r="B46" s="68">
        <v>851</v>
      </c>
      <c r="C46" s="74">
        <v>290</v>
      </c>
      <c r="D46" s="43">
        <f t="shared" si="2"/>
        <v>0</v>
      </c>
      <c r="E46" s="120"/>
      <c r="F46" s="120"/>
      <c r="G46" s="99"/>
      <c r="H46" s="43">
        <f t="shared" si="3"/>
        <v>0</v>
      </c>
      <c r="I46" s="44"/>
      <c r="J46" s="44"/>
      <c r="K46" s="45"/>
    </row>
    <row r="47" spans="1:11" ht="15">
      <c r="A47" s="9" t="s">
        <v>87</v>
      </c>
      <c r="B47" s="12">
        <v>852</v>
      </c>
      <c r="C47" s="74">
        <v>290</v>
      </c>
      <c r="D47" s="38">
        <f t="shared" si="2"/>
        <v>2042.8</v>
      </c>
      <c r="E47" s="121"/>
      <c r="F47" s="121"/>
      <c r="G47" s="97">
        <v>2042.8</v>
      </c>
      <c r="H47" s="38">
        <f t="shared" si="3"/>
        <v>2042.8</v>
      </c>
      <c r="I47" s="39"/>
      <c r="J47" s="39"/>
      <c r="K47" s="40">
        <v>2042.8</v>
      </c>
    </row>
    <row r="48" spans="1:11" ht="15">
      <c r="A48" s="9" t="s">
        <v>86</v>
      </c>
      <c r="B48" s="12">
        <v>853</v>
      </c>
      <c r="C48" s="74">
        <v>290</v>
      </c>
      <c r="D48" s="38">
        <f t="shared" si="2"/>
        <v>13085.77</v>
      </c>
      <c r="E48" s="121"/>
      <c r="F48" s="121"/>
      <c r="G48" s="97">
        <v>13085.77</v>
      </c>
      <c r="H48" s="38">
        <f t="shared" si="3"/>
        <v>13085.77</v>
      </c>
      <c r="I48" s="39"/>
      <c r="J48" s="39"/>
      <c r="K48" s="40">
        <f>13157.25-71.48</f>
        <v>13085.77</v>
      </c>
    </row>
    <row r="49" spans="1:11" ht="15">
      <c r="A49" s="14" t="s">
        <v>64</v>
      </c>
      <c r="B49" s="68">
        <v>241</v>
      </c>
      <c r="C49" s="74"/>
      <c r="D49" s="43">
        <f t="shared" si="2"/>
        <v>0</v>
      </c>
      <c r="E49" s="120"/>
      <c r="F49" s="120"/>
      <c r="G49" s="99"/>
      <c r="H49" s="43">
        <f t="shared" si="3"/>
        <v>0</v>
      </c>
      <c r="I49" s="44"/>
      <c r="J49" s="44"/>
      <c r="K49" s="45"/>
    </row>
    <row r="50" spans="1:11" ht="25.5">
      <c r="A50" s="14" t="s">
        <v>42</v>
      </c>
      <c r="B50" s="12">
        <v>243</v>
      </c>
      <c r="C50" s="74"/>
      <c r="D50" s="38">
        <f t="shared" si="2"/>
        <v>0</v>
      </c>
      <c r="E50" s="121"/>
      <c r="F50" s="121"/>
      <c r="G50" s="97"/>
      <c r="H50" s="38">
        <f t="shared" si="3"/>
        <v>0</v>
      </c>
      <c r="I50" s="39"/>
      <c r="J50" s="39"/>
      <c r="K50" s="40"/>
    </row>
    <row r="51" spans="1:12" ht="25.5">
      <c r="A51" s="14" t="s">
        <v>44</v>
      </c>
      <c r="B51" s="12">
        <v>244</v>
      </c>
      <c r="C51" s="74"/>
      <c r="D51" s="38">
        <f>E51+F51+G51</f>
        <v>8612004.08</v>
      </c>
      <c r="E51" s="121">
        <f>E52+E53+E54+E55+E56+E57+E59+E60+E58</f>
        <v>0</v>
      </c>
      <c r="F51" s="121">
        <f>F52+F53+F54+F55+F56+F57+F59+F60+F58</f>
        <v>0</v>
      </c>
      <c r="G51" s="97">
        <f>G52+G53+G54+G55+G56+G57+G59+G60+G58</f>
        <v>8612004.08</v>
      </c>
      <c r="H51" s="38">
        <f>I51+J51+K51</f>
        <v>8761507.27</v>
      </c>
      <c r="I51" s="39">
        <f>I52+I53+I54+I55+I56+I57+I59+I60+I58</f>
        <v>0</v>
      </c>
      <c r="J51" s="39">
        <f>J52+J53+J54+J55+J56+J57+J59+J60+J58</f>
        <v>0</v>
      </c>
      <c r="K51" s="40">
        <f>K52+K53+K54+K55+K56+K57+K59+K60+K58</f>
        <v>8761507.27</v>
      </c>
      <c r="L51" s="2"/>
    </row>
    <row r="52" spans="1:12" ht="25.5">
      <c r="A52" s="9" t="s">
        <v>37</v>
      </c>
      <c r="B52" s="68">
        <v>244</v>
      </c>
      <c r="C52" s="74">
        <v>221</v>
      </c>
      <c r="D52" s="43">
        <f t="shared" si="2"/>
        <v>235338.55</v>
      </c>
      <c r="E52" s="120"/>
      <c r="F52" s="120"/>
      <c r="G52" s="99">
        <v>235338.55</v>
      </c>
      <c r="H52" s="43">
        <f t="shared" si="3"/>
        <v>238001.05</v>
      </c>
      <c r="I52" s="44"/>
      <c r="J52" s="44"/>
      <c r="K52" s="45">
        <f>234931.37+3529.5-459.82</f>
        <v>238001.05</v>
      </c>
      <c r="L52" s="2"/>
    </row>
    <row r="53" spans="1:11" ht="15">
      <c r="A53" s="9" t="s">
        <v>31</v>
      </c>
      <c r="B53" s="12">
        <v>244</v>
      </c>
      <c r="C53" s="74">
        <v>222</v>
      </c>
      <c r="D53" s="38">
        <f t="shared" si="2"/>
        <v>0</v>
      </c>
      <c r="E53" s="121"/>
      <c r="F53" s="121"/>
      <c r="G53" s="97">
        <f>45000-45000</f>
        <v>0</v>
      </c>
      <c r="H53" s="38">
        <f t="shared" si="3"/>
        <v>0</v>
      </c>
      <c r="I53" s="39"/>
      <c r="J53" s="39"/>
      <c r="K53" s="40"/>
    </row>
    <row r="54" spans="1:11" ht="15">
      <c r="A54" s="9" t="s">
        <v>45</v>
      </c>
      <c r="B54" s="12">
        <v>244</v>
      </c>
      <c r="C54" s="74">
        <v>223</v>
      </c>
      <c r="D54" s="38">
        <f t="shared" si="2"/>
        <v>1079925.69</v>
      </c>
      <c r="E54" s="121"/>
      <c r="F54" s="121"/>
      <c r="G54" s="97">
        <v>1079925.69</v>
      </c>
      <c r="H54" s="38">
        <f t="shared" si="3"/>
        <v>1138710.14</v>
      </c>
      <c r="I54" s="39"/>
      <c r="J54" s="39"/>
      <c r="K54" s="40">
        <f>1846770.98-171553.79+228552.21-K69</f>
        <v>1138710.14</v>
      </c>
    </row>
    <row r="55" spans="1:11" ht="15">
      <c r="A55" s="9" t="s">
        <v>40</v>
      </c>
      <c r="B55" s="12">
        <v>244</v>
      </c>
      <c r="C55" s="74">
        <v>224</v>
      </c>
      <c r="D55" s="38">
        <f t="shared" si="2"/>
        <v>5963368.5</v>
      </c>
      <c r="E55" s="121"/>
      <c r="F55" s="121"/>
      <c r="G55" s="97">
        <v>5963368.5</v>
      </c>
      <c r="H55" s="38">
        <f t="shared" si="3"/>
        <v>5963368.5</v>
      </c>
      <c r="I55" s="39"/>
      <c r="J55" s="39"/>
      <c r="K55" s="40">
        <v>5963368.5</v>
      </c>
    </row>
    <row r="56" spans="1:11" ht="15">
      <c r="A56" s="9" t="s">
        <v>43</v>
      </c>
      <c r="B56" s="12">
        <v>244</v>
      </c>
      <c r="C56" s="74">
        <v>225</v>
      </c>
      <c r="D56" s="38">
        <f t="shared" si="2"/>
        <v>257794.35</v>
      </c>
      <c r="E56" s="121"/>
      <c r="F56" s="121"/>
      <c r="G56" s="97">
        <v>257794.35</v>
      </c>
      <c r="H56" s="38">
        <f t="shared" si="3"/>
        <v>257794.35</v>
      </c>
      <c r="I56" s="39"/>
      <c r="J56" s="39"/>
      <c r="K56" s="90">
        <f>29741+228053.35</f>
        <v>257794.35</v>
      </c>
    </row>
    <row r="57" spans="1:13" ht="15">
      <c r="A57" s="9" t="s">
        <v>38</v>
      </c>
      <c r="B57" s="12">
        <v>244</v>
      </c>
      <c r="C57" s="74">
        <v>226</v>
      </c>
      <c r="D57" s="38">
        <f t="shared" si="2"/>
        <v>851870.47</v>
      </c>
      <c r="E57" s="121"/>
      <c r="F57" s="121"/>
      <c r="G57" s="97">
        <v>851870.47</v>
      </c>
      <c r="H57" s="38">
        <f t="shared" si="3"/>
        <v>939926.71</v>
      </c>
      <c r="I57" s="39"/>
      <c r="J57" s="39"/>
      <c r="K57" s="40">
        <f>168024.18-3050-258+694723.29-7569+88056.24</f>
        <v>939926.71</v>
      </c>
      <c r="M57" s="2"/>
    </row>
    <row r="58" spans="1:13" ht="15">
      <c r="A58" s="9" t="s">
        <v>68</v>
      </c>
      <c r="B58" s="12">
        <v>244</v>
      </c>
      <c r="C58" s="74">
        <v>227</v>
      </c>
      <c r="D58" s="38">
        <f t="shared" si="2"/>
        <v>11547.83</v>
      </c>
      <c r="E58" s="121"/>
      <c r="F58" s="121"/>
      <c r="G58" s="97">
        <v>11547.83</v>
      </c>
      <c r="H58" s="38">
        <v>0</v>
      </c>
      <c r="I58" s="39"/>
      <c r="J58" s="39"/>
      <c r="K58" s="40">
        <v>11547.83</v>
      </c>
      <c r="M58" s="2"/>
    </row>
    <row r="59" spans="1:11" ht="15">
      <c r="A59" s="9" t="s">
        <v>39</v>
      </c>
      <c r="B59" s="12">
        <v>244</v>
      </c>
      <c r="C59" s="74">
        <v>310</v>
      </c>
      <c r="D59" s="38">
        <f t="shared" si="2"/>
        <v>0</v>
      </c>
      <c r="E59" s="121"/>
      <c r="F59" s="121"/>
      <c r="G59" s="97"/>
      <c r="H59" s="38">
        <f t="shared" si="3"/>
        <v>7130</v>
      </c>
      <c r="I59" s="39"/>
      <c r="J59" s="39"/>
      <c r="K59" s="90">
        <v>7130</v>
      </c>
    </row>
    <row r="60" spans="1:11" ht="15">
      <c r="A60" s="9" t="s">
        <v>41</v>
      </c>
      <c r="B60" s="12">
        <v>244</v>
      </c>
      <c r="C60" s="74">
        <v>340</v>
      </c>
      <c r="D60" s="38">
        <f>E60+F60+G60</f>
        <v>212158.69</v>
      </c>
      <c r="E60" s="121">
        <f>E61+E62+E63+E64+E65+E66+E67+E68</f>
        <v>0</v>
      </c>
      <c r="F60" s="121">
        <f>F61+F62+F63+F64+F65+F66+F67+F68</f>
        <v>0</v>
      </c>
      <c r="G60" s="97">
        <f>G61+G62+G63+G64+G65+G66+G67+G68</f>
        <v>212158.69</v>
      </c>
      <c r="H60" s="38">
        <f t="shared" si="3"/>
        <v>205028.69</v>
      </c>
      <c r="I60" s="39">
        <f>I61+I62+I63+I64+I65+I66+I67+I68</f>
        <v>0</v>
      </c>
      <c r="J60" s="39">
        <f>J61+J62+J63+J64+J65+J66+J67+J68</f>
        <v>0</v>
      </c>
      <c r="K60" s="40">
        <f>K61+K62+K63+K64+K65+K66+K67+K68</f>
        <v>205028.69</v>
      </c>
    </row>
    <row r="61" spans="1:11" ht="25.5">
      <c r="A61" s="9" t="s">
        <v>69</v>
      </c>
      <c r="B61" s="12" t="s">
        <v>70</v>
      </c>
      <c r="C61" s="74" t="s">
        <v>71</v>
      </c>
      <c r="D61" s="38">
        <f>E61+F61+G61</f>
        <v>7130</v>
      </c>
      <c r="E61" s="121"/>
      <c r="F61" s="121"/>
      <c r="G61" s="97">
        <v>7130</v>
      </c>
      <c r="H61" s="38">
        <f>I61+J61+K61</f>
        <v>0</v>
      </c>
      <c r="I61" s="39"/>
      <c r="J61" s="39"/>
      <c r="K61" s="40"/>
    </row>
    <row r="62" spans="1:11" ht="15">
      <c r="A62" s="9" t="s">
        <v>72</v>
      </c>
      <c r="B62" s="12" t="s">
        <v>70</v>
      </c>
      <c r="C62" s="74" t="s">
        <v>73</v>
      </c>
      <c r="D62" s="38">
        <f aca="true" t="shared" si="4" ref="D62:D67">E62+F62+G62</f>
        <v>0</v>
      </c>
      <c r="E62" s="121"/>
      <c r="F62" s="121"/>
      <c r="G62" s="97"/>
      <c r="H62" s="38">
        <f t="shared" si="3"/>
        <v>0</v>
      </c>
      <c r="I62" s="39"/>
      <c r="J62" s="39"/>
      <c r="K62" s="40"/>
    </row>
    <row r="63" spans="1:11" ht="15">
      <c r="A63" s="9" t="s">
        <v>74</v>
      </c>
      <c r="B63" s="12" t="s">
        <v>70</v>
      </c>
      <c r="C63" s="74" t="s">
        <v>75</v>
      </c>
      <c r="D63" s="38">
        <f t="shared" si="4"/>
        <v>95721.12</v>
      </c>
      <c r="E63" s="121"/>
      <c r="F63" s="121"/>
      <c r="G63" s="97">
        <v>95721.12</v>
      </c>
      <c r="H63" s="38">
        <f t="shared" si="3"/>
        <v>95721.12</v>
      </c>
      <c r="I63" s="39"/>
      <c r="J63" s="39"/>
      <c r="K63" s="40">
        <f>42014.28+16299.39+16000+21407.45</f>
        <v>95721.12</v>
      </c>
    </row>
    <row r="64" spans="1:11" ht="15">
      <c r="A64" s="9" t="s">
        <v>76</v>
      </c>
      <c r="B64" s="12" t="s">
        <v>70</v>
      </c>
      <c r="C64" s="74" t="s">
        <v>77</v>
      </c>
      <c r="D64" s="38">
        <f t="shared" si="4"/>
        <v>0</v>
      </c>
      <c r="E64" s="121"/>
      <c r="F64" s="121"/>
      <c r="G64" s="97"/>
      <c r="H64" s="38">
        <f t="shared" si="3"/>
        <v>0</v>
      </c>
      <c r="I64" s="39"/>
      <c r="J64" s="39"/>
      <c r="K64" s="40"/>
    </row>
    <row r="65" spans="1:11" ht="15">
      <c r="A65" s="9" t="s">
        <v>79</v>
      </c>
      <c r="B65" s="12" t="s">
        <v>70</v>
      </c>
      <c r="C65" s="74" t="s">
        <v>78</v>
      </c>
      <c r="D65" s="38">
        <f t="shared" si="4"/>
        <v>0</v>
      </c>
      <c r="E65" s="121"/>
      <c r="F65" s="121"/>
      <c r="G65" s="97"/>
      <c r="H65" s="38">
        <f t="shared" si="3"/>
        <v>0</v>
      </c>
      <c r="I65" s="39"/>
      <c r="J65" s="39"/>
      <c r="K65" s="40"/>
    </row>
    <row r="66" spans="1:11" ht="15">
      <c r="A66" s="9" t="s">
        <v>81</v>
      </c>
      <c r="B66" s="12" t="s">
        <v>70</v>
      </c>
      <c r="C66" s="74" t="s">
        <v>80</v>
      </c>
      <c r="D66" s="38">
        <f t="shared" si="4"/>
        <v>109307.57</v>
      </c>
      <c r="E66" s="121"/>
      <c r="F66" s="121"/>
      <c r="G66" s="97">
        <v>109307.57</v>
      </c>
      <c r="H66" s="38">
        <f t="shared" si="3"/>
        <v>109307.56999999999</v>
      </c>
      <c r="I66" s="39"/>
      <c r="J66" s="39"/>
      <c r="K66" s="40">
        <f>176423.24-K63+7198+21407.45</f>
        <v>109307.56999999999</v>
      </c>
    </row>
    <row r="67" spans="1:11" ht="25.5">
      <c r="A67" s="9" t="s">
        <v>83</v>
      </c>
      <c r="B67" s="12" t="s">
        <v>70</v>
      </c>
      <c r="C67" s="74" t="s">
        <v>82</v>
      </c>
      <c r="D67" s="38">
        <f t="shared" si="4"/>
        <v>0</v>
      </c>
      <c r="E67" s="121"/>
      <c r="F67" s="121"/>
      <c r="G67" s="97"/>
      <c r="H67" s="38">
        <f t="shared" si="3"/>
        <v>0</v>
      </c>
      <c r="I67" s="39"/>
      <c r="J67" s="39"/>
      <c r="K67" s="40"/>
    </row>
    <row r="68" spans="1:11" ht="25.5">
      <c r="A68" s="9" t="s">
        <v>85</v>
      </c>
      <c r="B68" s="12" t="s">
        <v>70</v>
      </c>
      <c r="C68" s="74" t="s">
        <v>84</v>
      </c>
      <c r="D68" s="38">
        <f>E68+F68+G68</f>
        <v>0</v>
      </c>
      <c r="E68" s="121"/>
      <c r="F68" s="121"/>
      <c r="G68" s="97"/>
      <c r="H68" s="38">
        <f t="shared" si="3"/>
        <v>0</v>
      </c>
      <c r="I68" s="39"/>
      <c r="J68" s="39"/>
      <c r="K68" s="40"/>
    </row>
    <row r="69" spans="1:11" ht="15">
      <c r="A69" s="32" t="s">
        <v>92</v>
      </c>
      <c r="B69" s="70">
        <v>247</v>
      </c>
      <c r="C69" s="71">
        <v>223</v>
      </c>
      <c r="D69" s="49">
        <f>E69+F69+G69</f>
        <v>760903.46</v>
      </c>
      <c r="E69" s="123"/>
      <c r="F69" s="123"/>
      <c r="G69" s="100">
        <v>760903.46</v>
      </c>
      <c r="H69" s="49">
        <f>I69+J69+K69</f>
        <v>765059.26</v>
      </c>
      <c r="I69" s="50"/>
      <c r="J69" s="50"/>
      <c r="K69" s="51">
        <f>772766.17-7706.91</f>
        <v>765059.26</v>
      </c>
    </row>
    <row r="70" spans="1:11" ht="15.75">
      <c r="A70" s="32" t="s">
        <v>93</v>
      </c>
      <c r="B70" s="75">
        <v>180</v>
      </c>
      <c r="C70" s="76">
        <v>180</v>
      </c>
      <c r="D70" s="49">
        <f>E70+F70+G70</f>
        <v>0</v>
      </c>
      <c r="E70" s="124"/>
      <c r="F70" s="124"/>
      <c r="G70" s="107"/>
      <c r="H70" s="49">
        <f>I70+J70+K70</f>
        <v>0</v>
      </c>
      <c r="I70" s="61"/>
      <c r="J70" s="61"/>
      <c r="K70" s="62"/>
    </row>
    <row r="71" spans="1:12" s="34" customFormat="1" ht="36.75" customHeight="1">
      <c r="A71" s="33" t="s">
        <v>94</v>
      </c>
      <c r="B71" s="139" t="s">
        <v>55</v>
      </c>
      <c r="C71" s="77"/>
      <c r="D71" s="63">
        <f t="shared" si="2"/>
        <v>2994033.2</v>
      </c>
      <c r="E71" s="124">
        <f>E72+E73+E74+E75+E76+E77+E78+E79</f>
        <v>0</v>
      </c>
      <c r="F71" s="124">
        <f>F72+F73+F74+F75+F76+F77+F78+F79</f>
        <v>0</v>
      </c>
      <c r="G71" s="107">
        <f>G72+G73+G74+G75+G76+G77+G78+G79</f>
        <v>2994033.2</v>
      </c>
      <c r="H71" s="63">
        <f t="shared" si="3"/>
        <v>2994033.2</v>
      </c>
      <c r="I71" s="61">
        <f>I72+I73+I74+I75+I76+I77+I78+I79</f>
        <v>0</v>
      </c>
      <c r="J71" s="61">
        <f>J72+J73+J74+J75+J76+J77+J78+J79</f>
        <v>0</v>
      </c>
      <c r="K71" s="62">
        <f>K72+K73+K74+K75+K76+K77+K78+K79</f>
        <v>2994033.2</v>
      </c>
      <c r="L71" s="93"/>
    </row>
    <row r="72" spans="1:11" ht="15">
      <c r="A72" s="25" t="s">
        <v>95</v>
      </c>
      <c r="B72" s="139"/>
      <c r="C72" s="74"/>
      <c r="D72" s="38">
        <f>SUM(E72:G72)</f>
        <v>2290783.2</v>
      </c>
      <c r="E72" s="121"/>
      <c r="F72" s="121"/>
      <c r="G72" s="97">
        <v>2290783.2</v>
      </c>
      <c r="H72" s="38">
        <f t="shared" si="3"/>
        <v>2290783.2</v>
      </c>
      <c r="I72" s="39"/>
      <c r="J72" s="39"/>
      <c r="K72" s="91">
        <f>304033.2+500000+500000+540000+50000-K74-K75+400000+200000</f>
        <v>2290783.2</v>
      </c>
    </row>
    <row r="73" spans="1:11" ht="15">
      <c r="A73" s="25" t="s">
        <v>88</v>
      </c>
      <c r="B73" s="139"/>
      <c r="C73" s="74"/>
      <c r="D73" s="38">
        <f aca="true" t="shared" si="5" ref="D73:D79">SUM(E73:G73)</f>
        <v>0</v>
      </c>
      <c r="E73" s="121"/>
      <c r="F73" s="121"/>
      <c r="G73" s="97"/>
      <c r="H73" s="38">
        <f t="shared" si="3"/>
        <v>0</v>
      </c>
      <c r="I73" s="39"/>
      <c r="J73" s="39"/>
      <c r="K73" s="40"/>
    </row>
    <row r="74" spans="1:11" ht="15">
      <c r="A74" s="25" t="s">
        <v>49</v>
      </c>
      <c r="B74" s="139"/>
      <c r="C74" s="74"/>
      <c r="D74" s="38">
        <f t="shared" si="5"/>
        <v>164000</v>
      </c>
      <c r="E74" s="121"/>
      <c r="F74" s="121"/>
      <c r="G74" s="97">
        <v>164000</v>
      </c>
      <c r="H74" s="38">
        <f t="shared" si="3"/>
        <v>164000</v>
      </c>
      <c r="I74" s="39"/>
      <c r="J74" s="39"/>
      <c r="K74" s="40">
        <f>9000+115000+40000</f>
        <v>164000</v>
      </c>
    </row>
    <row r="75" spans="1:11" ht="15">
      <c r="A75" s="25" t="s">
        <v>50</v>
      </c>
      <c r="B75" s="139"/>
      <c r="C75" s="74"/>
      <c r="D75" s="38">
        <f t="shared" si="5"/>
        <v>39250</v>
      </c>
      <c r="E75" s="121"/>
      <c r="F75" s="121"/>
      <c r="G75" s="97">
        <v>39250</v>
      </c>
      <c r="H75" s="38">
        <f t="shared" si="3"/>
        <v>39250</v>
      </c>
      <c r="I75" s="39"/>
      <c r="J75" s="39"/>
      <c r="K75" s="91">
        <f>19500+20000-250</f>
        <v>39250</v>
      </c>
    </row>
    <row r="76" spans="1:11" ht="15">
      <c r="A76" s="25" t="s">
        <v>51</v>
      </c>
      <c r="B76" s="139"/>
      <c r="C76" s="74"/>
      <c r="D76" s="38">
        <f t="shared" si="5"/>
        <v>0</v>
      </c>
      <c r="E76" s="121"/>
      <c r="F76" s="121"/>
      <c r="G76" s="97"/>
      <c r="H76" s="38">
        <f t="shared" si="3"/>
        <v>0</v>
      </c>
      <c r="I76" s="39"/>
      <c r="J76" s="39"/>
      <c r="K76" s="40"/>
    </row>
    <row r="77" spans="1:11" ht="15">
      <c r="A77" s="25" t="s">
        <v>52</v>
      </c>
      <c r="B77" s="139"/>
      <c r="C77" s="74"/>
      <c r="D77" s="38">
        <f t="shared" si="5"/>
        <v>0</v>
      </c>
      <c r="E77" s="121"/>
      <c r="F77" s="121"/>
      <c r="G77" s="97"/>
      <c r="H77" s="38">
        <f t="shared" si="3"/>
        <v>0</v>
      </c>
      <c r="I77" s="39"/>
      <c r="J77" s="39"/>
      <c r="K77" s="40"/>
    </row>
    <row r="78" spans="1:11" ht="15">
      <c r="A78" s="25" t="s">
        <v>53</v>
      </c>
      <c r="B78" s="139"/>
      <c r="C78" s="74"/>
      <c r="D78" s="38">
        <f t="shared" si="5"/>
        <v>500000</v>
      </c>
      <c r="E78" s="121"/>
      <c r="F78" s="121"/>
      <c r="G78" s="97">
        <v>500000</v>
      </c>
      <c r="H78" s="38">
        <f t="shared" si="3"/>
        <v>500000</v>
      </c>
      <c r="I78" s="39"/>
      <c r="J78" s="39"/>
      <c r="K78" s="40">
        <v>500000</v>
      </c>
    </row>
    <row r="79" spans="1:11" ht="15.75" thickBot="1">
      <c r="A79" s="26" t="s">
        <v>54</v>
      </c>
      <c r="B79" s="153"/>
      <c r="C79" s="78"/>
      <c r="D79" s="43">
        <f t="shared" si="5"/>
        <v>0</v>
      </c>
      <c r="E79" s="120"/>
      <c r="F79" s="120"/>
      <c r="G79" s="99"/>
      <c r="H79" s="43">
        <f>I79+J79+K79</f>
        <v>0</v>
      </c>
      <c r="I79" s="44"/>
      <c r="J79" s="44"/>
      <c r="K79" s="45"/>
    </row>
    <row r="80" spans="1:12" ht="16.5" thickBot="1">
      <c r="A80" s="20" t="s">
        <v>46</v>
      </c>
      <c r="B80" s="30" t="s">
        <v>5</v>
      </c>
      <c r="C80" s="31"/>
      <c r="D80" s="46">
        <f>(D27+D28)-(D29+D71)</f>
        <v>1003527.2299999967</v>
      </c>
      <c r="E80" s="118">
        <f aca="true" t="shared" si="6" ref="E80:K80">(E27+E28)-(E29+E71)</f>
        <v>0</v>
      </c>
      <c r="F80" s="118">
        <f t="shared" si="6"/>
        <v>0</v>
      </c>
      <c r="G80" s="105">
        <f>(G27+G28)-(G29+G71)</f>
        <v>1003527.2299999967</v>
      </c>
      <c r="H80" s="46">
        <f>(H27+H28)-(H29+H71)</f>
        <v>1003527.3300000057</v>
      </c>
      <c r="I80" s="47">
        <f>(I27+I28)-(I29+I71)</f>
        <v>0</v>
      </c>
      <c r="J80" s="47">
        <f>(J27+J28)-(J29+J71)</f>
        <v>0</v>
      </c>
      <c r="K80" s="48">
        <f t="shared" si="6"/>
        <v>1003527.3300000057</v>
      </c>
      <c r="L80" s="2"/>
    </row>
    <row r="81" spans="1:12" ht="15">
      <c r="A81" s="27"/>
      <c r="B81" s="79"/>
      <c r="C81" s="79"/>
      <c r="D81" s="28"/>
      <c r="E81" s="108"/>
      <c r="F81" s="108"/>
      <c r="G81" s="108"/>
      <c r="H81" s="27"/>
      <c r="I81" s="27"/>
      <c r="J81" s="27"/>
      <c r="K81" s="2"/>
      <c r="L81" s="2"/>
    </row>
    <row r="82" spans="1:12" ht="15">
      <c r="A82" s="27" t="s">
        <v>65</v>
      </c>
      <c r="B82" s="79"/>
      <c r="C82" s="79"/>
      <c r="D82" s="28"/>
      <c r="E82" s="108"/>
      <c r="F82" s="108"/>
      <c r="G82" s="108"/>
      <c r="H82" s="94"/>
      <c r="I82" s="27"/>
      <c r="J82" s="27" t="s">
        <v>96</v>
      </c>
      <c r="K82" s="2"/>
      <c r="L82" s="2"/>
    </row>
    <row r="83" spans="1:10" ht="15">
      <c r="A83" s="27"/>
      <c r="B83" s="79"/>
      <c r="C83" s="79"/>
      <c r="D83" s="28"/>
      <c r="E83" s="108"/>
      <c r="F83" s="108"/>
      <c r="G83" s="108"/>
      <c r="H83" s="27"/>
      <c r="I83" s="27"/>
      <c r="J83" s="27"/>
    </row>
    <row r="84" spans="1:10" ht="15">
      <c r="A84" s="27" t="s">
        <v>98</v>
      </c>
      <c r="B84" s="79"/>
      <c r="C84" s="79"/>
      <c r="D84" s="28"/>
      <c r="E84" s="108"/>
      <c r="F84" s="108"/>
      <c r="G84" s="108"/>
      <c r="H84" s="27"/>
      <c r="I84" s="27"/>
      <c r="J84" s="27" t="s">
        <v>99</v>
      </c>
    </row>
    <row r="85" spans="1:10" ht="15">
      <c r="A85" s="27"/>
      <c r="B85" s="79"/>
      <c r="C85" s="79"/>
      <c r="D85" s="28"/>
      <c r="E85" s="108"/>
      <c r="F85" s="108"/>
      <c r="G85" s="108"/>
      <c r="H85" s="27"/>
      <c r="I85" s="27"/>
      <c r="J85" s="27"/>
    </row>
    <row r="86" spans="1:10" ht="15">
      <c r="A86" s="27"/>
      <c r="B86" s="79"/>
      <c r="C86" s="79"/>
      <c r="D86" s="28"/>
      <c r="E86" s="108"/>
      <c r="F86" s="108"/>
      <c r="G86" s="108"/>
      <c r="H86" s="27"/>
      <c r="I86" s="27"/>
      <c r="J86" s="27"/>
    </row>
    <row r="87" spans="1:10" ht="15">
      <c r="A87" s="27"/>
      <c r="B87" s="79"/>
      <c r="C87" s="79"/>
      <c r="D87" s="28"/>
      <c r="E87" s="108"/>
      <c r="F87" s="108"/>
      <c r="G87" s="108"/>
      <c r="H87" s="27"/>
      <c r="I87" s="27"/>
      <c r="J87" s="27"/>
    </row>
    <row r="88" spans="1:10" ht="15">
      <c r="A88" s="27"/>
      <c r="B88" s="79"/>
      <c r="C88" s="79"/>
      <c r="D88" s="28"/>
      <c r="E88" s="108"/>
      <c r="F88" s="108"/>
      <c r="G88" s="108"/>
      <c r="H88" s="27"/>
      <c r="I88" s="27"/>
      <c r="J88" s="27"/>
    </row>
    <row r="89" spans="1:10" ht="15">
      <c r="A89" s="27"/>
      <c r="B89" s="79"/>
      <c r="C89" s="79"/>
      <c r="D89" s="28"/>
      <c r="E89" s="108"/>
      <c r="F89" s="108"/>
      <c r="G89" s="108"/>
      <c r="H89" s="27"/>
      <c r="I89" s="27"/>
      <c r="J89" s="27"/>
    </row>
    <row r="90" spans="1:10" ht="15">
      <c r="A90" s="27"/>
      <c r="B90" s="79"/>
      <c r="C90" s="79"/>
      <c r="D90" s="28"/>
      <c r="E90" s="108"/>
      <c r="F90" s="108"/>
      <c r="G90" s="108"/>
      <c r="H90" s="27"/>
      <c r="I90" s="27"/>
      <c r="J90" s="27"/>
    </row>
    <row r="91" spans="1:10" ht="15">
      <c r="A91" s="27"/>
      <c r="B91" s="79"/>
      <c r="C91" s="79"/>
      <c r="D91" s="28"/>
      <c r="E91" s="108"/>
      <c r="F91" s="108"/>
      <c r="G91" s="108"/>
      <c r="H91" s="27"/>
      <c r="I91" s="27"/>
      <c r="J91" s="27"/>
    </row>
    <row r="92" spans="1:10" ht="15">
      <c r="A92" s="27"/>
      <c r="B92" s="79"/>
      <c r="C92" s="79"/>
      <c r="D92" s="28"/>
      <c r="E92" s="108"/>
      <c r="F92" s="108"/>
      <c r="G92" s="108"/>
      <c r="H92" s="27"/>
      <c r="I92" s="27"/>
      <c r="J92" s="27"/>
    </row>
    <row r="93" spans="1:10" ht="15">
      <c r="A93" s="27"/>
      <c r="B93" s="79"/>
      <c r="C93" s="79"/>
      <c r="D93" s="28"/>
      <c r="E93" s="108"/>
      <c r="F93" s="108"/>
      <c r="G93" s="108"/>
      <c r="H93" s="27"/>
      <c r="I93" s="27"/>
      <c r="J93" s="27"/>
    </row>
    <row r="94" spans="4:7" ht="15">
      <c r="D94" s="3"/>
      <c r="E94" s="109"/>
      <c r="F94" s="109"/>
      <c r="G94" s="109"/>
    </row>
    <row r="95" spans="4:7" ht="15">
      <c r="D95" s="3"/>
      <c r="E95" s="109"/>
      <c r="F95" s="109"/>
      <c r="G95" s="109"/>
    </row>
    <row r="96" spans="4:7" ht="15">
      <c r="D96" s="3"/>
      <c r="E96" s="109"/>
      <c r="F96" s="109"/>
      <c r="G96" s="109"/>
    </row>
    <row r="97" spans="4:7" ht="15">
      <c r="D97" s="3"/>
      <c r="E97" s="109"/>
      <c r="F97" s="109"/>
      <c r="G97" s="109"/>
    </row>
    <row r="98" spans="4:7" ht="15">
      <c r="D98" s="3"/>
      <c r="E98" s="109"/>
      <c r="F98" s="109"/>
      <c r="G98" s="109"/>
    </row>
  </sheetData>
  <sheetProtection/>
  <mergeCells count="18">
    <mergeCell ref="B12:B16"/>
    <mergeCell ref="B71:B79"/>
    <mergeCell ref="E4:E5"/>
    <mergeCell ref="F4:F5"/>
    <mergeCell ref="G4:G5"/>
    <mergeCell ref="I4:I5"/>
    <mergeCell ref="H3:H5"/>
    <mergeCell ref="I3:K3"/>
    <mergeCell ref="J4:J5"/>
    <mergeCell ref="K4:K5"/>
    <mergeCell ref="A1:K1"/>
    <mergeCell ref="A2:A5"/>
    <mergeCell ref="B2:B5"/>
    <mergeCell ref="C2:C5"/>
    <mergeCell ref="D2:G2"/>
    <mergeCell ref="H2:K2"/>
    <mergeCell ref="D3:D5"/>
    <mergeCell ref="E3:G3"/>
  </mergeCells>
  <printOptions/>
  <pageMargins left="0" right="0" top="0" bottom="0" header="0" footer="0"/>
  <pageSetup fitToHeight="100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129" customWidth="1"/>
    <col min="2" max="2" width="16.28125" style="129" customWidth="1"/>
    <col min="3" max="3" width="15.8515625" style="129" customWidth="1"/>
    <col min="4" max="16384" width="9.140625" style="129" customWidth="1"/>
  </cols>
  <sheetData>
    <row r="1" spans="1:3" ht="32.25" customHeight="1">
      <c r="A1" s="162" t="s">
        <v>108</v>
      </c>
      <c r="B1" s="162"/>
      <c r="C1" s="162"/>
    </row>
    <row r="2" ht="5.25" customHeight="1"/>
    <row r="3" spans="1:3" ht="29.25">
      <c r="A3" s="127" t="s">
        <v>107</v>
      </c>
      <c r="B3" s="132" t="s">
        <v>100</v>
      </c>
      <c r="C3" s="133" t="s">
        <v>101</v>
      </c>
    </row>
    <row r="4" spans="1:3" ht="15">
      <c r="A4" s="128" t="s">
        <v>102</v>
      </c>
      <c r="B4" s="134">
        <f>'фактическое исполнение2021'!E28</f>
        <v>2491060</v>
      </c>
      <c r="C4" s="134">
        <v>4830630</v>
      </c>
    </row>
    <row r="5" spans="1:3" ht="15">
      <c r="A5" s="128" t="s">
        <v>103</v>
      </c>
      <c r="B5" s="131">
        <v>0</v>
      </c>
      <c r="C5" s="131">
        <v>0</v>
      </c>
    </row>
    <row r="6" spans="1:3" ht="15">
      <c r="A6" s="128" t="s">
        <v>104</v>
      </c>
      <c r="B6" s="131">
        <v>0</v>
      </c>
      <c r="C6" s="131">
        <v>0</v>
      </c>
    </row>
    <row r="7" spans="1:3" ht="15">
      <c r="A7" s="130" t="s">
        <v>105</v>
      </c>
      <c r="B7" s="131">
        <f>'фактическое исполнение2021'!K9</f>
        <v>37647693.15</v>
      </c>
      <c r="C7" s="134">
        <v>41974571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o.ostrovskaya</dc:creator>
  <cp:keywords/>
  <dc:description/>
  <cp:lastModifiedBy>СУФД</cp:lastModifiedBy>
  <cp:lastPrinted>2022-03-15T08:06:24Z</cp:lastPrinted>
  <dcterms:created xsi:type="dcterms:W3CDTF">2016-10-04T06:58:21Z</dcterms:created>
  <dcterms:modified xsi:type="dcterms:W3CDTF">2022-03-15T08:11:02Z</dcterms:modified>
  <cp:category/>
  <cp:version/>
  <cp:contentType/>
  <cp:contentStatus/>
</cp:coreProperties>
</file>